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Report" sheetId="1" state="visible" r:id="rId1"/>
    <sheet xmlns:r="http://schemas.openxmlformats.org/officeDocument/2006/relationships" name="Participants" sheetId="2" state="visible" r:id="rId2"/>
  </sheets>
  <definedNames>
    <definedName name="_xlnm.Print_Area" localSheetId="0">'Training Report'!$A$1:$K$36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+0;-0;0"/>
    <numFmt numFmtId="165" formatCode="yyyy-mm-dd"/>
    <numFmt numFmtId="166" formatCode="d mmm"/>
    <numFmt numFmtId="167" formatCode="0.0"/>
    <numFmt numFmtId="168" formatCode="+0&quot; pts&quot;;-0&quot; pts&quot;;&quot;no change&quot;"/>
    <numFmt numFmtId="169" formatCode="+0.0;-0.0;&quot;no change&quot;"/>
    <numFmt numFmtId="170" formatCode="&quot;$&quot;#,##0"/>
    <numFmt numFmtId="171" formatCode="+0.0"/>
  </numFmts>
  <fonts count="22">
    <font>
      <name val="Calibri"/>
      <family val="2"/>
      <color theme="1"/>
      <sz val="11"/>
      <scheme val="minor"/>
    </font>
    <font>
      <name val="Calibri"/>
      <b val="1"/>
      <color rgb="005B3E96"/>
      <sz val="18"/>
    </font>
    <font>
      <name val="Calibri"/>
      <i val="1"/>
      <color rgb="00756E85"/>
      <sz val="9.5"/>
    </font>
    <font>
      <name val="Calibri"/>
      <b val="1"/>
      <color rgb="00FFFFFF"/>
      <sz val="9.5"/>
    </font>
    <font>
      <name val="Calibri"/>
      <b val="1"/>
      <color rgb="002A2438"/>
      <sz val="10.5"/>
    </font>
    <font>
      <name val="Calibri"/>
      <color rgb="002A2438"/>
      <sz val="10"/>
    </font>
    <font>
      <name val="Calibri"/>
      <b val="1"/>
      <color rgb="005B3E96"/>
      <sz val="10"/>
    </font>
    <font>
      <name val="Calibri"/>
      <b val="1"/>
      <color rgb="005B3E96"/>
      <sz val="22"/>
    </font>
    <font>
      <name val="Calibri"/>
      <color rgb="00756E85"/>
      <sz val="11"/>
    </font>
    <font>
      <name val="Calibri"/>
      <i val="1"/>
      <color rgb="003FBFA0"/>
      <sz val="9.5"/>
    </font>
    <font>
      <name val="Calibri"/>
      <b val="1"/>
      <color rgb="00756E85"/>
      <sz val="9"/>
    </font>
    <font>
      <name val="Calibri"/>
      <b val="1"/>
      <color rgb="00FFFFFF"/>
      <sz val="9"/>
    </font>
    <font>
      <name val="Calibri"/>
      <color rgb="00756E85"/>
      <sz val="9"/>
    </font>
    <font>
      <name val="Calibri"/>
      <b val="1"/>
      <color rgb="005B3E96"/>
      <sz val="13"/>
    </font>
    <font>
      <name val="Calibri"/>
      <b val="1"/>
      <color rgb="002A2438"/>
      <sz val="9.5"/>
    </font>
    <font>
      <name val="Calibri"/>
      <b val="1"/>
      <color rgb="002A2438"/>
      <sz val="10"/>
    </font>
    <font>
      <name val="Calibri"/>
      <b val="1"/>
      <color rgb="00FFFFFF"/>
      <sz val="10.5"/>
    </font>
    <font>
      <name val="Calibri"/>
      <color rgb="002A2438"/>
      <sz val="10.5"/>
    </font>
    <font>
      <name val="Calibri"/>
      <b val="1"/>
      <color rgb="005B3E96"/>
      <sz val="10.5"/>
    </font>
    <font>
      <name val="Calibri"/>
      <i val="1"/>
      <color rgb="00756E85"/>
      <sz val="9"/>
    </font>
    <font>
      <name val="Calibri"/>
      <b val="1"/>
      <color rgb="005B3E96"/>
      <sz val="26"/>
    </font>
    <font>
      <name val="Calibri"/>
      <b val="1"/>
      <color rgb="001E8A6E"/>
      <sz val="26"/>
    </font>
  </fonts>
  <fills count="6">
    <fill>
      <patternFill/>
    </fill>
    <fill>
      <patternFill patternType="gray125"/>
    </fill>
    <fill>
      <patternFill patternType="solid">
        <fgColor rgb="005B3E96"/>
      </patternFill>
    </fill>
    <fill>
      <patternFill patternType="solid">
        <fgColor rgb="00EFEAF7"/>
      </patternFill>
    </fill>
    <fill>
      <patternFill patternType="solid">
        <fgColor rgb="00E2F6F0"/>
      </patternFill>
    </fill>
    <fill>
      <patternFill patternType="solid">
        <fgColor rgb="003FBFA0"/>
      </patternFill>
    </fill>
  </fills>
  <borders count="2">
    <border>
      <left/>
      <right/>
      <top/>
      <bottom/>
      <diagonal/>
    </border>
    <border>
      <bottom style="thin">
        <color rgb="00DDD7E8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0" fillId="2" borderId="0" pivotButton="0" quotePrefix="0" xfId="0"/>
    <xf numFmtId="0" fontId="7" fillId="0" borderId="0" applyAlignment="1" pivotButton="0" quotePrefix="0" xfId="0">
      <alignment vertical="center" indent="1"/>
    </xf>
    <xf numFmtId="0" fontId="8" fillId="0" borderId="0" applyAlignment="1" pivotButton="0" quotePrefix="0" xfId="0">
      <alignment vertical="center" indent="1"/>
    </xf>
    <xf numFmtId="0" fontId="9" fillId="0" borderId="0" applyAlignment="1" pivotButton="0" quotePrefix="0" xfId="0">
      <alignment vertical="center" indent="1"/>
    </xf>
    <xf numFmtId="0" fontId="10" fillId="0" borderId="0" pivotButton="0" quotePrefix="0" xfId="0"/>
    <xf numFmtId="0" fontId="5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1" fontId="4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11" fillId="2" borderId="0" applyAlignment="1" pivotButton="0" quotePrefix="0" xfId="0">
      <alignment horizontal="left" vertical="center" wrapText="1" indent="1"/>
    </xf>
    <xf numFmtId="0" fontId="11" fillId="5" borderId="0" applyAlignment="1" pivotButton="0" quotePrefix="0" xfId="0">
      <alignment horizontal="left" vertical="center" wrapText="1" indent="1"/>
    </xf>
    <xf numFmtId="0" fontId="0" fillId="5" borderId="0" pivotButton="0" quotePrefix="0" xfId="0"/>
    <xf numFmtId="0" fontId="12" fillId="3" borderId="0" applyAlignment="1" pivotButton="0" quotePrefix="0" xfId="0">
      <alignment horizontal="left" vertical="center" wrapText="1" indent="1"/>
    </xf>
    <xf numFmtId="0" fontId="0" fillId="3" borderId="0" pivotButton="0" quotePrefix="0" xfId="0"/>
    <xf numFmtId="0" fontId="12" fillId="4" borderId="0" applyAlignment="1" pivotButton="0" quotePrefix="0" xfId="0">
      <alignment horizontal="left" vertical="center" wrapText="1" indent="1"/>
    </xf>
    <xf numFmtId="0" fontId="0" fillId="4" borderId="0" pivotButton="0" quotePrefix="0" xfId="0"/>
    <xf numFmtId="167" fontId="20" fillId="3" borderId="0" applyAlignment="1" pivotButton="0" quotePrefix="0" xfId="0">
      <alignment horizontal="left" vertical="center" wrapText="1" indent="1"/>
    </xf>
    <xf numFmtId="171" fontId="20" fillId="3" borderId="0" applyAlignment="1" pivotButton="0" quotePrefix="0" xfId="0">
      <alignment horizontal="left" vertical="center" wrapText="1" indent="1"/>
    </xf>
    <xf numFmtId="9" fontId="20" fillId="3" borderId="0" applyAlignment="1" pivotButton="0" quotePrefix="0" xfId="0">
      <alignment horizontal="left" vertical="center" wrapText="1" indent="1"/>
    </xf>
    <xf numFmtId="0" fontId="21" fillId="4" borderId="0" applyAlignment="1" pivotButton="0" quotePrefix="0" xfId="0">
      <alignment horizontal="left" vertical="center" wrapText="1" indent="1"/>
    </xf>
    <xf numFmtId="0" fontId="13" fillId="0" borderId="0" pivotButton="0" quotePrefix="0" xfId="0"/>
    <xf numFmtId="0" fontId="14" fillId="3" borderId="0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9" fontId="5" fillId="0" borderId="1" applyAlignment="1" pivotButton="0" quotePrefix="0" xfId="0">
      <alignment horizontal="center" vertical="center" wrapText="1"/>
    </xf>
    <xf numFmtId="167" fontId="5" fillId="0" borderId="1" applyAlignment="1" pivotButton="0" quotePrefix="0" xfId="0">
      <alignment horizontal="center" vertical="center" wrapText="1"/>
    </xf>
    <xf numFmtId="167" fontId="15" fillId="0" borderId="1" applyAlignment="1" pivotButton="0" quotePrefix="0" xfId="0">
      <alignment horizontal="center" vertical="center" wrapText="1"/>
    </xf>
    <xf numFmtId="167" fontId="5" fillId="4" borderId="1" applyAlignment="1" pivotButton="0" quotePrefix="0" xfId="0">
      <alignment horizontal="center" vertical="center" wrapText="1"/>
    </xf>
    <xf numFmtId="0" fontId="16" fillId="2" borderId="0" applyAlignment="1" pivotButton="0" quotePrefix="0" xfId="0">
      <alignment horizontal="left" vertical="center" wrapText="1" indent="1"/>
    </xf>
    <xf numFmtId="0" fontId="16" fillId="2" borderId="0" applyAlignment="1" pivotButton="0" quotePrefix="0" xfId="0">
      <alignment horizontal="center" vertical="center" wrapText="1"/>
    </xf>
    <xf numFmtId="9" fontId="16" fillId="2" borderId="0" applyAlignment="1" pivotButton="0" quotePrefix="0" xfId="0">
      <alignment horizontal="center" vertical="center" wrapText="1"/>
    </xf>
    <xf numFmtId="167" fontId="16" fillId="2" borderId="0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left" vertical="center" wrapText="1" indent="1"/>
    </xf>
    <xf numFmtId="0" fontId="14" fillId="4" borderId="0" applyAlignment="1" pivotButton="0" quotePrefix="0" xfId="0">
      <alignment horizontal="center" vertical="center" wrapText="1"/>
    </xf>
    <xf numFmtId="9" fontId="17" fillId="0" borderId="1" applyAlignment="1" pivotButton="0" quotePrefix="0" xfId="0">
      <alignment horizontal="center" vertical="center" wrapText="1"/>
    </xf>
    <xf numFmtId="9" fontId="4" fillId="4" borderId="1" applyAlignment="1" pivotButton="0" quotePrefix="0" xfId="0">
      <alignment horizontal="center" vertical="center" wrapText="1"/>
    </xf>
    <xf numFmtId="168" fontId="18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7" fontId="17" fillId="0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9" fontId="18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 indent="1"/>
    </xf>
    <xf numFmtId="170" fontId="4" fillId="4" borderId="1" applyAlignment="1" pivotButton="0" quotePrefix="0" xfId="0">
      <alignment horizontal="right" vertical="center" indent="1"/>
    </xf>
    <xf numFmtId="0" fontId="19" fillId="0" borderId="0" applyAlignment="1" pivotButton="0" quotePrefix="0" xfId="0">
      <alignment horizontal="left" vertical="center" wrapText="1" indent="1"/>
    </xf>
    <xf numFmtId="170" fontId="4" fillId="0" borderId="1" applyAlignment="1" pivotButton="0" quotePrefix="0" xfId="0">
      <alignment horizontal="right" vertical="center" indent="1"/>
    </xf>
    <xf numFmtId="3" fontId="4" fillId="0" borderId="1" applyAlignment="1" pivotButton="0" quotePrefix="0" xfId="0">
      <alignment horizontal="right" vertical="center" indent="1"/>
    </xf>
    <xf numFmtId="167" fontId="16" fillId="2" borderId="1" applyAlignment="1" pivotButton="0" quotePrefix="0" xfId="0">
      <alignment horizontal="right" vertical="center" indent="1"/>
    </xf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 indent="1"/>
    </xf>
    <xf numFmtId="0" fontId="5" fillId="3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1E8A6E"/>
      </font>
    </dxf>
    <dxf>
      <font>
        <name val="Calibri"/>
        <b val="1"/>
        <color rgb="00C2410C"/>
      </font>
    </dxf>
    <dxf>
      <fill>
        <patternFill patternType="solid">
          <fgColor rgb="00E2F6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J36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  <col width="13" customWidth="1" min="10" max="10"/>
    <col width="1.5" customWidth="1" min="11" max="11"/>
  </cols>
  <sheetData>
    <row r="2" ht="32" customHeight="1">
      <c r="A2" s="1" t="n"/>
      <c r="B2" s="2" t="inlineStr">
        <is>
          <t>Training Report</t>
        </is>
      </c>
    </row>
    <row r="3">
      <c r="A3" s="1" t="n"/>
      <c r="B3" s="3" t="inlineStr">
        <is>
          <t>First-Time Fix Workshop  ·  Ridgeway Home Services  ·  Q3 2026</t>
        </is>
      </c>
    </row>
    <row r="4">
      <c r="A4" s="1" t="n"/>
      <c r="B4" s="4" t="inlineStr">
        <is>
          <t>Did it change anything? Read the four levels from left to right.</t>
        </is>
      </c>
    </row>
    <row r="6">
      <c r="B6" s="5" t="inlineStr">
        <is>
          <t>Program details</t>
        </is>
      </c>
    </row>
    <row r="7">
      <c r="B7" s="6" t="inlineStr">
        <is>
          <t>Pass mark (post-test)</t>
        </is>
      </c>
      <c r="C7" s="7" t="n"/>
      <c r="D7" s="8" t="n">
        <v>80</v>
      </c>
      <c r="E7" s="6" t="inlineStr">
        <is>
          <t>Trainers</t>
        </is>
      </c>
      <c r="F7" s="9" t="inlineStr">
        <is>
          <t>Dana Cole (S1–S3), Marcus Bell (S4)</t>
        </is>
      </c>
      <c r="G7" s="7" t="n"/>
      <c r="H7" s="7" t="n"/>
      <c r="I7" s="7" t="n"/>
      <c r="J7" s="7" t="n"/>
    </row>
    <row r="9">
      <c r="B9" s="10" t="inlineStr">
        <is>
          <t>1 · REACTION</t>
        </is>
      </c>
      <c r="C9" s="1" t="n"/>
      <c r="D9" s="10" t="inlineStr">
        <is>
          <t>2 · LEARNING</t>
        </is>
      </c>
      <c r="E9" s="1" t="n"/>
      <c r="F9" s="10" t="inlineStr">
        <is>
          <t>3 · BEHAVIOR</t>
        </is>
      </c>
      <c r="G9" s="1" t="n"/>
      <c r="H9" s="11" t="inlineStr">
        <is>
          <t>4 · RESULTS</t>
        </is>
      </c>
      <c r="I9" s="12" t="n"/>
      <c r="J9" s="12" t="n"/>
    </row>
    <row r="10">
      <c r="B10" s="13" t="inlineStr">
        <is>
          <t>Avg satisfaction (out of 5)</t>
        </is>
      </c>
      <c r="C10" s="14" t="n"/>
      <c r="D10" s="13" t="inlineStr">
        <is>
          <t>Avg score gain (points)</t>
        </is>
      </c>
      <c r="E10" s="14" t="n"/>
      <c r="F10" s="13" t="inlineStr">
        <is>
          <t>Applying it at 30 days</t>
        </is>
      </c>
      <c r="G10" s="14" t="n"/>
      <c r="H10" s="15" t="inlineStr">
        <is>
          <t>First-time fix rate</t>
        </is>
      </c>
      <c r="I10" s="16" t="n"/>
      <c r="J10" s="16" t="n"/>
    </row>
    <row r="11" ht="34" customHeight="1">
      <c r="B11" s="17">
        <f>J20</f>
        <v/>
      </c>
      <c r="C11" s="14" t="n"/>
      <c r="D11" s="18">
        <f>I20-H20</f>
        <v/>
      </c>
      <c r="E11" s="14" t="n"/>
      <c r="F11" s="19">
        <f>COUNTIF(Participants!$J$6:$J$29,"Yes")/F20</f>
        <v/>
      </c>
      <c r="G11" s="14" t="n"/>
      <c r="H11" s="20">
        <f>TEXT(D24,"0%")&amp;" → "&amp;TEXT(E24,"0%")</f>
        <v/>
      </c>
      <c r="I11" s="16" t="n"/>
      <c r="J11" s="16" t="n"/>
    </row>
    <row r="12">
      <c r="B12" s="13">
        <f>"from "&amp;F20&amp;" of "&amp;E20&amp;" invited"</f>
        <v/>
      </c>
      <c r="C12" s="14" t="n"/>
      <c r="D12" s="13">
        <f>TEXT(H20,"0")&amp;" → "&amp;TEXT(I20,"0")&amp;"  ·  "&amp;COUNTIF(Participants!$I$6:$I$29,"Yes")&amp;" of "&amp;F20&amp;" passed"</f>
        <v/>
      </c>
      <c r="E12" s="14" t="n"/>
      <c r="F12" s="13">
        <f>COUNTIF(Participants!$J$6:$J$29,"Yes")&amp;" yes · "&amp;COUNTIF(Participants!$J$6:$J$29,"No")&amp;" no · "&amp;COUNTIF(Participants!$J$6:$J$29,"Not yet")&amp;" not yet"</f>
        <v/>
      </c>
      <c r="G12" s="14" t="n"/>
      <c r="H12" s="15">
        <f>"callbacks "&amp;TEXT(D25,"0.0")&amp;" → "&amp;TEXT(E25,"0.0")&amp;" per 100 jobs"</f>
        <v/>
      </c>
      <c r="I12" s="16" t="n"/>
      <c r="J12" s="16" t="n"/>
    </row>
    <row r="14">
      <c r="B14" s="21" t="inlineStr">
        <is>
          <t>Sessions</t>
        </is>
      </c>
    </row>
    <row r="15">
      <c r="B15" s="22" t="inlineStr">
        <is>
          <t>Session</t>
        </is>
      </c>
      <c r="C15" s="22" t="inlineStr">
        <is>
          <t>Date</t>
        </is>
      </c>
      <c r="D15" s="22" t="inlineStr">
        <is>
          <t>Format</t>
        </is>
      </c>
      <c r="E15" s="22" t="inlineStr">
        <is>
          <t>Invited</t>
        </is>
      </c>
      <c r="F15" s="22" t="inlineStr">
        <is>
          <t>Attended</t>
        </is>
      </c>
      <c r="G15" s="22" t="inlineStr">
        <is>
          <t>Attendance</t>
        </is>
      </c>
      <c r="H15" s="22" t="inlineStr">
        <is>
          <t>Avg pre</t>
        </is>
      </c>
      <c r="I15" s="22" t="inlineStr">
        <is>
          <t>Avg post</t>
        </is>
      </c>
      <c r="J15" s="22" t="inlineStr">
        <is>
          <t>Satisfaction</t>
        </is>
      </c>
    </row>
    <row r="16">
      <c r="B16" s="9" t="inlineStr">
        <is>
          <t>S1</t>
        </is>
      </c>
      <c r="C16" s="23" t="n">
        <v>46217</v>
      </c>
      <c r="D16" s="24" t="inlineStr">
        <is>
          <t>In person</t>
        </is>
      </c>
      <c r="E16" s="24">
        <f>COUNTIF(Participants!$D$6:$D$29,B16)</f>
        <v/>
      </c>
      <c r="F16" s="24">
        <f>COUNTIFS(Participants!$D$6:$D$29,B16,Participants!$E$6:$E$29,"Yes")</f>
        <v/>
      </c>
      <c r="G16" s="25">
        <f>IFERROR(F16/E16,0)</f>
        <v/>
      </c>
      <c r="H16" s="26">
        <f>IFERROR(AVERAGEIFS(Participants!$F$6:$F$29,Participants!$D$6:$D$29,B16),"")</f>
        <v/>
      </c>
      <c r="I16" s="27">
        <f>IFERROR(AVERAGEIFS(Participants!$G$6:$G$29,Participants!$D$6:$D$29,B16),"")</f>
        <v/>
      </c>
      <c r="J16" s="28" t="n">
        <v>4.6</v>
      </c>
    </row>
    <row r="17">
      <c r="B17" s="9" t="inlineStr">
        <is>
          <t>S2</t>
        </is>
      </c>
      <c r="C17" s="23" t="n">
        <v>46224</v>
      </c>
      <c r="D17" s="24" t="inlineStr">
        <is>
          <t>In person</t>
        </is>
      </c>
      <c r="E17" s="24">
        <f>COUNTIF(Participants!$D$6:$D$29,B17)</f>
        <v/>
      </c>
      <c r="F17" s="24">
        <f>COUNTIFS(Participants!$D$6:$D$29,B17,Participants!$E$6:$E$29,"Yes")</f>
        <v/>
      </c>
      <c r="G17" s="25">
        <f>IFERROR(F17/E17,0)</f>
        <v/>
      </c>
      <c r="H17" s="26">
        <f>IFERROR(AVERAGEIFS(Participants!$F$6:$F$29,Participants!$D$6:$D$29,B17),"")</f>
        <v/>
      </c>
      <c r="I17" s="27">
        <f>IFERROR(AVERAGEIFS(Participants!$G$6:$G$29,Participants!$D$6:$D$29,B17),"")</f>
        <v/>
      </c>
      <c r="J17" s="28" t="n">
        <v>4.4</v>
      </c>
    </row>
    <row r="18">
      <c r="B18" s="9" t="inlineStr">
        <is>
          <t>S3</t>
        </is>
      </c>
      <c r="C18" s="23" t="n">
        <v>46238</v>
      </c>
      <c r="D18" s="24" t="inlineStr">
        <is>
          <t>In person</t>
        </is>
      </c>
      <c r="E18" s="24">
        <f>COUNTIF(Participants!$D$6:$D$29,B18)</f>
        <v/>
      </c>
      <c r="F18" s="24">
        <f>COUNTIFS(Participants!$D$6:$D$29,B18,Participants!$E$6:$E$29,"Yes")</f>
        <v/>
      </c>
      <c r="G18" s="25">
        <f>IFERROR(F18/E18,0)</f>
        <v/>
      </c>
      <c r="H18" s="26">
        <f>IFERROR(AVERAGEIFS(Participants!$F$6:$F$29,Participants!$D$6:$D$29,B18),"")</f>
        <v/>
      </c>
      <c r="I18" s="27">
        <f>IFERROR(AVERAGEIFS(Participants!$G$6:$G$29,Participants!$D$6:$D$29,B18),"")</f>
        <v/>
      </c>
      <c r="J18" s="28" t="n">
        <v>4.7</v>
      </c>
    </row>
    <row r="19">
      <c r="B19" s="9" t="inlineStr">
        <is>
          <t>S4</t>
        </is>
      </c>
      <c r="C19" s="23" t="n">
        <v>46252</v>
      </c>
      <c r="D19" s="24" t="inlineStr">
        <is>
          <t>Hybrid</t>
        </is>
      </c>
      <c r="E19" s="24">
        <f>COUNTIF(Participants!$D$6:$D$29,B19)</f>
        <v/>
      </c>
      <c r="F19" s="24">
        <f>COUNTIFS(Participants!$D$6:$D$29,B19,Participants!$E$6:$E$29,"Yes")</f>
        <v/>
      </c>
      <c r="G19" s="25">
        <f>IFERROR(F19/E19,0)</f>
        <v/>
      </c>
      <c r="H19" s="26">
        <f>IFERROR(AVERAGEIFS(Participants!$F$6:$F$29,Participants!$D$6:$D$29,B19),"")</f>
        <v/>
      </c>
      <c r="I19" s="27">
        <f>IFERROR(AVERAGEIFS(Participants!$G$6:$G$29,Participants!$D$6:$D$29,B19),"")</f>
        <v/>
      </c>
      <c r="J19" s="28" t="n">
        <v>4.2</v>
      </c>
    </row>
    <row r="20">
      <c r="B20" s="29" t="inlineStr">
        <is>
          <t>All sessions</t>
        </is>
      </c>
      <c r="C20" s="1" t="n"/>
      <c r="D20" s="1" t="n"/>
      <c r="E20" s="30">
        <f>SUM(E16:E19)</f>
        <v/>
      </c>
      <c r="F20" s="30">
        <f>SUM(F16:F19)</f>
        <v/>
      </c>
      <c r="G20" s="31">
        <f>F20/E20</f>
        <v/>
      </c>
      <c r="H20" s="32">
        <f>AVERAGE(Participants!$F$6:$F$29)</f>
        <v/>
      </c>
      <c r="I20" s="32">
        <f>AVERAGE(Participants!$G$6:$G$29)</f>
        <v/>
      </c>
      <c r="J20" s="32">
        <f>SUMPRODUCT(J16:J19,F16:F19)/F20</f>
        <v/>
      </c>
    </row>
    <row r="22">
      <c r="B22" s="21" t="inlineStr">
        <is>
          <t>Results on the job (before vs after the workshop)</t>
        </is>
      </c>
    </row>
    <row r="23">
      <c r="B23" s="33" t="inlineStr">
        <is>
          <t>Measure</t>
        </is>
      </c>
      <c r="D23" s="34" t="inlineStr">
        <is>
          <t>Before (Apr–Jun)</t>
        </is>
      </c>
      <c r="E23" s="34" t="inlineStr">
        <is>
          <t>After (Sep)</t>
        </is>
      </c>
      <c r="F23" s="34" t="inlineStr">
        <is>
          <t>Change</t>
        </is>
      </c>
      <c r="H23" s="34" t="inlineStr">
        <is>
          <t>Better if</t>
        </is>
      </c>
      <c r="I23" s="34" t="inlineStr">
        <is>
          <t>Verdict</t>
        </is>
      </c>
    </row>
    <row r="24">
      <c r="B24" s="9" t="inlineStr">
        <is>
          <t>First-time fix rate</t>
        </is>
      </c>
      <c r="C24" s="7" t="n"/>
      <c r="D24" s="35" t="n">
        <v>0.71</v>
      </c>
      <c r="E24" s="36" t="n">
        <v>0.79</v>
      </c>
      <c r="F24" s="37">
        <f>(E24-D24)*100</f>
        <v/>
      </c>
      <c r="G24" s="7" t="n"/>
      <c r="H24" s="24" t="inlineStr">
        <is>
          <t>Higher</t>
        </is>
      </c>
      <c r="I24" s="38">
        <f>IF(E24=D24,"Flat",IF((E24&gt;D24)=(H24="Higher"),"Improved","Worse"))</f>
        <v/>
      </c>
      <c r="J24" s="7" t="n"/>
    </row>
    <row r="25">
      <c r="B25" s="9" t="inlineStr">
        <is>
          <t>Callbacks per 100 jobs</t>
        </is>
      </c>
      <c r="C25" s="7" t="n"/>
      <c r="D25" s="39" t="n">
        <v>9.4</v>
      </c>
      <c r="E25" s="40" t="n">
        <v>6.8</v>
      </c>
      <c r="F25" s="41">
        <f>E25-D25</f>
        <v/>
      </c>
      <c r="G25" s="7" t="n"/>
      <c r="H25" s="24" t="inlineStr">
        <is>
          <t>Lower</t>
        </is>
      </c>
      <c r="I25" s="38">
        <f>IF(E25=D25,"Flat",IF((E25&gt;D25)=(H25="Higher"),"Improved","Worse"))</f>
        <v/>
      </c>
      <c r="J25" s="7" t="n"/>
    </row>
    <row r="26">
      <c r="B26" s="9" t="inlineStr">
        <is>
          <t>Avg job time (hours)</t>
        </is>
      </c>
      <c r="C26" s="7" t="n"/>
      <c r="D26" s="39" t="n">
        <v>1.9</v>
      </c>
      <c r="E26" s="40" t="n">
        <v>1.9</v>
      </c>
      <c r="F26" s="41">
        <f>E26-D26</f>
        <v/>
      </c>
      <c r="G26" s="7" t="n"/>
      <c r="H26" s="24" t="inlineStr">
        <is>
          <t>Lower</t>
        </is>
      </c>
      <c r="I26" s="38">
        <f>IF(E26=D26,"Flat",IF((E26&gt;D26)=(H26="Higher"),"Improved","Worse"))</f>
        <v/>
      </c>
      <c r="J26" s="7" t="n"/>
    </row>
    <row r="27">
      <c r="B27" s="9" t="inlineStr">
        <is>
          <t>Customer rating (out of 5)</t>
        </is>
      </c>
      <c r="C27" s="7" t="n"/>
      <c r="D27" s="39" t="n">
        <v>4.5</v>
      </c>
      <c r="E27" s="40" t="n">
        <v>4.6</v>
      </c>
      <c r="F27" s="41">
        <f>E27-D27</f>
        <v/>
      </c>
      <c r="G27" s="7" t="n"/>
      <c r="H27" s="24" t="inlineStr">
        <is>
          <t>Higher</t>
        </is>
      </c>
      <c r="I27" s="38">
        <f>IF(E27=D27,"Flat",IF((E27&gt;D27)=(H27="Higher"),"Improved","Worse"))</f>
        <v/>
      </c>
      <c r="J27" s="7" t="n"/>
    </row>
    <row r="29">
      <c r="B29" s="21" t="inlineStr">
        <is>
          <t>Cost</t>
        </is>
      </c>
    </row>
    <row r="30">
      <c r="B30" s="42" t="inlineStr">
        <is>
          <t>Trainer fees and materials</t>
        </is>
      </c>
      <c r="C30" s="7" t="n"/>
      <c r="D30" s="43" t="n">
        <v>5550</v>
      </c>
      <c r="F30" s="44" t="inlineStr">
        <is>
          <t>Assumes 1,150 jobs a month and 7 hours per session.</t>
        </is>
      </c>
    </row>
    <row r="31">
      <c r="B31" s="42" t="inlineStr">
        <is>
          <t>Technician time off the road (hrs × $38)</t>
        </is>
      </c>
      <c r="C31" s="7" t="n"/>
      <c r="D31" s="45">
        <f>F20*7*38</f>
        <v/>
      </c>
    </row>
    <row r="32">
      <c r="B32" s="9" t="inlineStr">
        <is>
          <t>Total cost</t>
        </is>
      </c>
      <c r="C32" s="7" t="n"/>
      <c r="D32" s="45">
        <f>D30+D31</f>
        <v/>
      </c>
    </row>
    <row r="33">
      <c r="B33" s="42" t="inlineStr">
        <is>
          <t>Cost per trained technician</t>
        </is>
      </c>
      <c r="C33" s="7" t="n"/>
      <c r="D33" s="45">
        <f>D32/F20</f>
        <v/>
      </c>
    </row>
    <row r="34">
      <c r="B34" s="42" t="inlineStr">
        <is>
          <t>Callbacks avoided per month (est.)</t>
        </is>
      </c>
      <c r="C34" s="7" t="n"/>
      <c r="D34" s="46">
        <f>ROUND((D25-E25)/100*1150,0)</f>
        <v/>
      </c>
    </row>
    <row r="35">
      <c r="B35" s="42" t="inlineStr">
        <is>
          <t>Value of avoided callbacks per month ($165 each)</t>
        </is>
      </c>
      <c r="C35" s="7" t="n"/>
      <c r="D35" s="45">
        <f>D34*165</f>
        <v/>
      </c>
    </row>
    <row r="36">
      <c r="B36" s="9" t="inlineStr">
        <is>
          <t>Months to pay back</t>
        </is>
      </c>
      <c r="C36" s="7" t="n"/>
      <c r="D36" s="47">
        <f>D32/D35</f>
        <v/>
      </c>
    </row>
  </sheetData>
  <mergeCells count="44">
    <mergeCell ref="F11:G11"/>
    <mergeCell ref="D10:E10"/>
    <mergeCell ref="B25:C25"/>
    <mergeCell ref="F10:G10"/>
    <mergeCell ref="F25:G25"/>
    <mergeCell ref="I27:J27"/>
    <mergeCell ref="B31:C31"/>
    <mergeCell ref="B27:C27"/>
    <mergeCell ref="H11:J11"/>
    <mergeCell ref="I26:J26"/>
    <mergeCell ref="B12:C12"/>
    <mergeCell ref="F7:J7"/>
    <mergeCell ref="F12:G12"/>
    <mergeCell ref="F24:G24"/>
    <mergeCell ref="B11:C11"/>
    <mergeCell ref="D11:E11"/>
    <mergeCell ref="I25:J25"/>
    <mergeCell ref="B23:C23"/>
    <mergeCell ref="H12:J12"/>
    <mergeCell ref="F26:G26"/>
    <mergeCell ref="I24:J24"/>
    <mergeCell ref="B34:C34"/>
    <mergeCell ref="B10:C10"/>
    <mergeCell ref="F23:G23"/>
    <mergeCell ref="I23:J23"/>
    <mergeCell ref="B4:J4"/>
    <mergeCell ref="B9:C9"/>
    <mergeCell ref="D9:E9"/>
    <mergeCell ref="F27:G27"/>
    <mergeCell ref="F9:G9"/>
    <mergeCell ref="D12:E12"/>
    <mergeCell ref="B24:C24"/>
    <mergeCell ref="B3:J3"/>
    <mergeCell ref="H10:J10"/>
    <mergeCell ref="B30:C30"/>
    <mergeCell ref="B33:C33"/>
    <mergeCell ref="B22:J22"/>
    <mergeCell ref="B36:C36"/>
    <mergeCell ref="B32:C32"/>
    <mergeCell ref="H9:J9"/>
    <mergeCell ref="F30:J31"/>
    <mergeCell ref="B26:C26"/>
    <mergeCell ref="B35:C35"/>
    <mergeCell ref="B2:J2"/>
  </mergeCells>
  <conditionalFormatting sqref="I24:I27">
    <cfRule type="cellIs" priority="1" operator="equal" dxfId="0">
      <formula>"Improved"</formula>
    </cfRule>
    <cfRule type="cellIs" priority="2" operator="equal" dxfId="1">
      <formula>"Worse"</formula>
    </cfRule>
  </conditionalFormatting>
  <pageMargins left="0.4" right="0.4" top="0.45" bottom="0.45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J2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5" customWidth="1" min="1" max="1"/>
    <col width="20" customWidth="1" min="2" max="2"/>
    <col width="14" customWidth="1" min="3" max="3"/>
    <col width="9" customWidth="1" min="4" max="4"/>
    <col width="10" customWidth="1" min="5" max="5"/>
    <col width="9" customWidth="1" min="6" max="6"/>
    <col width="9" customWidth="1" min="7" max="7"/>
    <col width="8" customWidth="1" min="8" max="8"/>
    <col width="10" customWidth="1" min="9" max="9"/>
    <col width="16" customWidth="1" min="10" max="10"/>
  </cols>
  <sheetData>
    <row r="2" ht="28" customHeight="1">
      <c r="B2" s="48" t="inlineStr">
        <is>
          <t>Participants</t>
        </is>
      </c>
    </row>
    <row r="3">
      <c r="B3" s="49" t="inlineStr">
        <is>
          <t>One row per person. Scores out of 100. Pass mark is set on the report tab.</t>
        </is>
      </c>
    </row>
    <row r="5">
      <c r="B5" s="50" t="inlineStr">
        <is>
          <t>Name</t>
        </is>
      </c>
      <c r="C5" s="50" t="inlineStr">
        <is>
          <t>Team</t>
        </is>
      </c>
      <c r="D5" s="50" t="inlineStr">
        <is>
          <t>Session</t>
        </is>
      </c>
      <c r="E5" s="50" t="inlineStr">
        <is>
          <t>Attended?</t>
        </is>
      </c>
      <c r="F5" s="50" t="inlineStr">
        <is>
          <t>Pre-test</t>
        </is>
      </c>
      <c r="G5" s="50" t="inlineStr">
        <is>
          <t>Post-test</t>
        </is>
      </c>
      <c r="H5" s="50" t="inlineStr">
        <is>
          <t>Gain</t>
        </is>
      </c>
      <c r="I5" s="50" t="inlineStr">
        <is>
          <t>Passed?</t>
        </is>
      </c>
      <c r="J5" s="50" t="inlineStr">
        <is>
          <t>Applying at 30 days?</t>
        </is>
      </c>
    </row>
    <row r="6">
      <c r="B6" s="9" t="inlineStr">
        <is>
          <t>Luis Moreno</t>
        </is>
      </c>
      <c r="C6" s="24" t="inlineStr">
        <is>
          <t>North</t>
        </is>
      </c>
      <c r="D6" s="24" t="inlineStr">
        <is>
          <t>S1</t>
        </is>
      </c>
      <c r="E6" s="24" t="inlineStr">
        <is>
          <t>Yes</t>
        </is>
      </c>
      <c r="F6" s="24" t="n">
        <v>52</v>
      </c>
      <c r="G6" s="24" t="n">
        <v>82</v>
      </c>
      <c r="H6" s="51">
        <f>IF(OR(F6="",G6=""),"",G6-F6)</f>
        <v/>
      </c>
      <c r="I6" s="24">
        <f>IF(G6="","",IF(G6&gt;='Training Report'!$D$7,"Yes","No"))</f>
        <v/>
      </c>
      <c r="J6" s="24" t="inlineStr">
        <is>
          <t>Yes</t>
        </is>
      </c>
    </row>
    <row r="7">
      <c r="B7" s="52" t="inlineStr">
        <is>
          <t>Aaron Pike</t>
        </is>
      </c>
      <c r="C7" s="53" t="inlineStr">
        <is>
          <t>North</t>
        </is>
      </c>
      <c r="D7" s="53" t="inlineStr">
        <is>
          <t>S1</t>
        </is>
      </c>
      <c r="E7" s="53" t="inlineStr">
        <is>
          <t>Yes</t>
        </is>
      </c>
      <c r="F7" s="53" t="n">
        <v>60</v>
      </c>
      <c r="G7" s="53" t="n">
        <v>88</v>
      </c>
      <c r="H7" s="54">
        <f>IF(OR(F7="",G7=""),"",G7-F7)</f>
        <v/>
      </c>
      <c r="I7" s="53">
        <f>IF(G7="","",IF(G7&gt;='Training Report'!$D$7,"Yes","No"))</f>
        <v/>
      </c>
      <c r="J7" s="53" t="inlineStr">
        <is>
          <t>No</t>
        </is>
      </c>
    </row>
    <row r="8">
      <c r="B8" s="9" t="inlineStr">
        <is>
          <t>Keisha Grant</t>
        </is>
      </c>
      <c r="C8" s="24" t="inlineStr">
        <is>
          <t>South</t>
        </is>
      </c>
      <c r="D8" s="24" t="inlineStr">
        <is>
          <t>S1</t>
        </is>
      </c>
      <c r="E8" s="24" t="inlineStr">
        <is>
          <t>Yes</t>
        </is>
      </c>
      <c r="F8" s="24" t="n">
        <v>55</v>
      </c>
      <c r="G8" s="24" t="n">
        <v>80</v>
      </c>
      <c r="H8" s="51">
        <f>IF(OR(F8="",G8=""),"",G8-F8)</f>
        <v/>
      </c>
      <c r="I8" s="24">
        <f>IF(G8="","",IF(G8&gt;='Training Report'!$D$7,"Yes","No"))</f>
        <v/>
      </c>
      <c r="J8" s="24" t="inlineStr">
        <is>
          <t>Yes</t>
        </is>
      </c>
    </row>
    <row r="9">
      <c r="B9" s="52" t="inlineStr">
        <is>
          <t>Tom Albright</t>
        </is>
      </c>
      <c r="C9" s="53" t="inlineStr">
        <is>
          <t>South</t>
        </is>
      </c>
      <c r="D9" s="53" t="inlineStr">
        <is>
          <t>S1</t>
        </is>
      </c>
      <c r="E9" s="53" t="inlineStr">
        <is>
          <t>Yes</t>
        </is>
      </c>
      <c r="F9" s="53" t="n">
        <v>63</v>
      </c>
      <c r="G9" s="53" t="n">
        <v>85</v>
      </c>
      <c r="H9" s="54">
        <f>IF(OR(F9="",G9=""),"",G9-F9)</f>
        <v/>
      </c>
      <c r="I9" s="53">
        <f>IF(G9="","",IF(G9&gt;='Training Report'!$D$7,"Yes","No"))</f>
        <v/>
      </c>
      <c r="J9" s="53" t="inlineStr">
        <is>
          <t>Yes</t>
        </is>
      </c>
    </row>
    <row r="10">
      <c r="B10" s="9" t="inlineStr">
        <is>
          <t>Sean O'Neil</t>
        </is>
      </c>
      <c r="C10" s="24" t="inlineStr">
        <is>
          <t>East</t>
        </is>
      </c>
      <c r="D10" s="24" t="inlineStr">
        <is>
          <t>S1</t>
        </is>
      </c>
      <c r="E10" s="24" t="inlineStr">
        <is>
          <t>Yes</t>
        </is>
      </c>
      <c r="F10" s="24" t="n">
        <v>58</v>
      </c>
      <c r="G10" s="24" t="n">
        <v>84</v>
      </c>
      <c r="H10" s="51">
        <f>IF(OR(F10="",G10=""),"",G10-F10)</f>
        <v/>
      </c>
      <c r="I10" s="24">
        <f>IF(G10="","",IF(G10&gt;='Training Report'!$D$7,"Yes","No"))</f>
        <v/>
      </c>
      <c r="J10" s="24" t="inlineStr">
        <is>
          <t>Yes</t>
        </is>
      </c>
    </row>
    <row r="11">
      <c r="B11" s="52" t="inlineStr">
        <is>
          <t>Priya Das</t>
        </is>
      </c>
      <c r="C11" s="53" t="inlineStr">
        <is>
          <t>East</t>
        </is>
      </c>
      <c r="D11" s="53" t="inlineStr">
        <is>
          <t>S1</t>
        </is>
      </c>
      <c r="E11" s="53" t="inlineStr">
        <is>
          <t>Yes</t>
        </is>
      </c>
      <c r="F11" s="53" t="n">
        <v>61</v>
      </c>
      <c r="G11" s="53" t="n">
        <v>86</v>
      </c>
      <c r="H11" s="54">
        <f>IF(OR(F11="",G11=""),"",G11-F11)</f>
        <v/>
      </c>
      <c r="I11" s="53">
        <f>IF(G11="","",IF(G11&gt;='Training Report'!$D$7,"Yes","No"))</f>
        <v/>
      </c>
      <c r="J11" s="53" t="inlineStr">
        <is>
          <t>Yes</t>
        </is>
      </c>
    </row>
    <row r="12">
      <c r="B12" s="9" t="inlineStr">
        <is>
          <t>Mike Jensen</t>
        </is>
      </c>
      <c r="C12" s="24" t="inlineStr">
        <is>
          <t>North</t>
        </is>
      </c>
      <c r="D12" s="24" t="inlineStr">
        <is>
          <t>S2</t>
        </is>
      </c>
      <c r="E12" s="24" t="inlineStr">
        <is>
          <t>Yes</t>
        </is>
      </c>
      <c r="F12" s="24" t="n">
        <v>64</v>
      </c>
      <c r="G12" s="24" t="n">
        <v>87</v>
      </c>
      <c r="H12" s="51">
        <f>IF(OR(F12="",G12=""),"",G12-F12)</f>
        <v/>
      </c>
      <c r="I12" s="24">
        <f>IF(G12="","",IF(G12&gt;='Training Report'!$D$7,"Yes","No"))</f>
        <v/>
      </c>
      <c r="J12" s="24" t="inlineStr">
        <is>
          <t>Yes</t>
        </is>
      </c>
    </row>
    <row r="13">
      <c r="B13" s="52" t="inlineStr">
        <is>
          <t>Carla Ruiz</t>
        </is>
      </c>
      <c r="C13" s="53" t="inlineStr">
        <is>
          <t>North</t>
        </is>
      </c>
      <c r="D13" s="53" t="inlineStr">
        <is>
          <t>S2</t>
        </is>
      </c>
      <c r="E13" s="53" t="inlineStr">
        <is>
          <t>Yes</t>
        </is>
      </c>
      <c r="F13" s="53" t="n">
        <v>59</v>
      </c>
      <c r="G13" s="53" t="n">
        <v>84</v>
      </c>
      <c r="H13" s="54">
        <f>IF(OR(F13="",G13=""),"",G13-F13)</f>
        <v/>
      </c>
      <c r="I13" s="53">
        <f>IF(G13="","",IF(G13&gt;='Training Report'!$D$7,"Yes","No"))</f>
        <v/>
      </c>
      <c r="J13" s="53" t="inlineStr">
        <is>
          <t>Yes</t>
        </is>
      </c>
    </row>
    <row r="14">
      <c r="B14" s="9" t="inlineStr">
        <is>
          <t>Ben Okafor</t>
        </is>
      </c>
      <c r="C14" s="24" t="inlineStr">
        <is>
          <t>South</t>
        </is>
      </c>
      <c r="D14" s="24" t="inlineStr">
        <is>
          <t>S2</t>
        </is>
      </c>
      <c r="E14" s="24" t="inlineStr">
        <is>
          <t>Yes</t>
        </is>
      </c>
      <c r="F14" s="24" t="n">
        <v>57</v>
      </c>
      <c r="G14" s="24" t="n">
        <v>83</v>
      </c>
      <c r="H14" s="51">
        <f>IF(OR(F14="",G14=""),"",G14-F14)</f>
        <v/>
      </c>
      <c r="I14" s="24">
        <f>IF(G14="","",IF(G14&gt;='Training Report'!$D$7,"Yes","No"))</f>
        <v/>
      </c>
      <c r="J14" s="24" t="inlineStr">
        <is>
          <t>Yes</t>
        </is>
      </c>
    </row>
    <row r="15">
      <c r="B15" s="52" t="inlineStr">
        <is>
          <t>Jamal Wright</t>
        </is>
      </c>
      <c r="C15" s="53" t="inlineStr">
        <is>
          <t>South</t>
        </is>
      </c>
      <c r="D15" s="53" t="inlineStr">
        <is>
          <t>S2</t>
        </is>
      </c>
      <c r="E15" s="53" t="inlineStr">
        <is>
          <t>Yes</t>
        </is>
      </c>
      <c r="F15" s="53" t="n">
        <v>66</v>
      </c>
      <c r="G15" s="53" t="n">
        <v>90</v>
      </c>
      <c r="H15" s="54">
        <f>IF(OR(F15="",G15=""),"",G15-F15)</f>
        <v/>
      </c>
      <c r="I15" s="53">
        <f>IF(G15="","",IF(G15&gt;='Training Report'!$D$7,"Yes","No"))</f>
        <v/>
      </c>
      <c r="J15" s="53" t="inlineStr">
        <is>
          <t>Yes</t>
        </is>
      </c>
    </row>
    <row r="16">
      <c r="B16" s="9" t="inlineStr">
        <is>
          <t>Erin Shaw</t>
        </is>
      </c>
      <c r="C16" s="24" t="inlineStr">
        <is>
          <t>East</t>
        </is>
      </c>
      <c r="D16" s="24" t="inlineStr">
        <is>
          <t>S2</t>
        </is>
      </c>
      <c r="E16" s="24" t="inlineStr">
        <is>
          <t>No</t>
        </is>
      </c>
      <c r="F16" s="24" t="n"/>
      <c r="G16" s="24" t="n"/>
      <c r="H16" s="51">
        <f>IF(OR(F16="",G16=""),"",G16-F16)</f>
        <v/>
      </c>
      <c r="I16" s="24">
        <f>IF(G16="","",IF(G16&gt;='Training Report'!$D$7,"Yes","No"))</f>
        <v/>
      </c>
      <c r="J16" s="24" t="n"/>
    </row>
    <row r="17">
      <c r="B17" s="52" t="inlineStr">
        <is>
          <t>Victor Lam</t>
        </is>
      </c>
      <c r="C17" s="53" t="inlineStr">
        <is>
          <t>East</t>
        </is>
      </c>
      <c r="D17" s="53" t="inlineStr">
        <is>
          <t>S2</t>
        </is>
      </c>
      <c r="E17" s="53" t="inlineStr">
        <is>
          <t>Yes</t>
        </is>
      </c>
      <c r="F17" s="53" t="n">
        <v>62</v>
      </c>
      <c r="G17" s="53" t="n">
        <v>86</v>
      </c>
      <c r="H17" s="54">
        <f>IF(OR(F17="",G17=""),"",G17-F17)</f>
        <v/>
      </c>
      <c r="I17" s="53">
        <f>IF(G17="","",IF(G17&gt;='Training Report'!$D$7,"Yes","No"))</f>
        <v/>
      </c>
      <c r="J17" s="53" t="inlineStr">
        <is>
          <t>Yes</t>
        </is>
      </c>
    </row>
    <row r="18">
      <c r="B18" s="9" t="inlineStr">
        <is>
          <t>Hank Dobson</t>
        </is>
      </c>
      <c r="C18" s="24" t="inlineStr">
        <is>
          <t>North</t>
        </is>
      </c>
      <c r="D18" s="24" t="inlineStr">
        <is>
          <t>S3</t>
        </is>
      </c>
      <c r="E18" s="24" t="inlineStr">
        <is>
          <t>Yes</t>
        </is>
      </c>
      <c r="F18" s="24" t="n">
        <v>50</v>
      </c>
      <c r="G18" s="24" t="n">
        <v>78</v>
      </c>
      <c r="H18" s="51">
        <f>IF(OR(F18="",G18=""),"",G18-F18)</f>
        <v/>
      </c>
      <c r="I18" s="24">
        <f>IF(G18="","",IF(G18&gt;='Training Report'!$D$7,"Yes","No"))</f>
        <v/>
      </c>
      <c r="J18" s="24" t="inlineStr">
        <is>
          <t>No</t>
        </is>
      </c>
    </row>
    <row r="19">
      <c r="B19" s="52" t="inlineStr">
        <is>
          <t>Rosa Medina</t>
        </is>
      </c>
      <c r="C19" s="53" t="inlineStr">
        <is>
          <t>North</t>
        </is>
      </c>
      <c r="D19" s="53" t="inlineStr">
        <is>
          <t>S3</t>
        </is>
      </c>
      <c r="E19" s="53" t="inlineStr">
        <is>
          <t>Yes</t>
        </is>
      </c>
      <c r="F19" s="53" t="n">
        <v>58</v>
      </c>
      <c r="G19" s="53" t="n">
        <v>84</v>
      </c>
      <c r="H19" s="54">
        <f>IF(OR(F19="",G19=""),"",G19-F19)</f>
        <v/>
      </c>
      <c r="I19" s="53">
        <f>IF(G19="","",IF(G19&gt;='Training Report'!$D$7,"Yes","No"))</f>
        <v/>
      </c>
      <c r="J19" s="53" t="inlineStr">
        <is>
          <t>No</t>
        </is>
      </c>
    </row>
    <row r="20">
      <c r="B20" s="9" t="inlineStr">
        <is>
          <t>Derek Yu</t>
        </is>
      </c>
      <c r="C20" s="24" t="inlineStr">
        <is>
          <t>South</t>
        </is>
      </c>
      <c r="D20" s="24" t="inlineStr">
        <is>
          <t>S3</t>
        </is>
      </c>
      <c r="E20" s="24" t="inlineStr">
        <is>
          <t>Yes</t>
        </is>
      </c>
      <c r="F20" s="24" t="n">
        <v>54</v>
      </c>
      <c r="G20" s="24" t="n">
        <v>79</v>
      </c>
      <c r="H20" s="51">
        <f>IF(OR(F20="",G20=""),"",G20-F20)</f>
        <v/>
      </c>
      <c r="I20" s="24">
        <f>IF(G20="","",IF(G20&gt;='Training Report'!$D$7,"Yes","No"))</f>
        <v/>
      </c>
      <c r="J20" s="24" t="inlineStr">
        <is>
          <t>Yes</t>
        </is>
      </c>
    </row>
    <row r="21">
      <c r="B21" s="52" t="inlineStr">
        <is>
          <t>Nate Collins</t>
        </is>
      </c>
      <c r="C21" s="53" t="inlineStr">
        <is>
          <t>South</t>
        </is>
      </c>
      <c r="D21" s="53" t="inlineStr">
        <is>
          <t>S3</t>
        </is>
      </c>
      <c r="E21" s="53" t="inlineStr">
        <is>
          <t>Yes</t>
        </is>
      </c>
      <c r="F21" s="53" t="n">
        <v>57</v>
      </c>
      <c r="G21" s="53" t="n">
        <v>81</v>
      </c>
      <c r="H21" s="54">
        <f>IF(OR(F21="",G21=""),"",G21-F21)</f>
        <v/>
      </c>
      <c r="I21" s="53">
        <f>IF(G21="","",IF(G21&gt;='Training Report'!$D$7,"Yes","No"))</f>
        <v/>
      </c>
      <c r="J21" s="53" t="inlineStr">
        <is>
          <t>Not yet</t>
        </is>
      </c>
    </row>
    <row r="22">
      <c r="B22" s="9" t="inlineStr">
        <is>
          <t>Tasha Bell</t>
        </is>
      </c>
      <c r="C22" s="24" t="inlineStr">
        <is>
          <t>East</t>
        </is>
      </c>
      <c r="D22" s="24" t="inlineStr">
        <is>
          <t>S3</t>
        </is>
      </c>
      <c r="E22" s="24" t="inlineStr">
        <is>
          <t>Yes</t>
        </is>
      </c>
      <c r="F22" s="24" t="n">
        <v>60</v>
      </c>
      <c r="G22" s="24" t="n">
        <v>83</v>
      </c>
      <c r="H22" s="51">
        <f>IF(OR(F22="",G22=""),"",G22-F22)</f>
        <v/>
      </c>
      <c r="I22" s="24">
        <f>IF(G22="","",IF(G22&gt;='Training Report'!$D$7,"Yes","No"))</f>
        <v/>
      </c>
      <c r="J22" s="24" t="inlineStr">
        <is>
          <t>Yes</t>
        </is>
      </c>
    </row>
    <row r="23">
      <c r="B23" s="52" t="inlineStr">
        <is>
          <t>Omar Haddad</t>
        </is>
      </c>
      <c r="C23" s="53" t="inlineStr">
        <is>
          <t>East</t>
        </is>
      </c>
      <c r="D23" s="53" t="inlineStr">
        <is>
          <t>S3</t>
        </is>
      </c>
      <c r="E23" s="53" t="inlineStr">
        <is>
          <t>Yes</t>
        </is>
      </c>
      <c r="F23" s="53" t="n">
        <v>51</v>
      </c>
      <c r="G23" s="53" t="n">
        <v>80</v>
      </c>
      <c r="H23" s="54">
        <f>IF(OR(F23="",G23=""),"",G23-F23)</f>
        <v/>
      </c>
      <c r="I23" s="53">
        <f>IF(G23="","",IF(G23&gt;='Training Report'!$D$7,"Yes","No"))</f>
        <v/>
      </c>
      <c r="J23" s="53" t="inlineStr">
        <is>
          <t>Yes</t>
        </is>
      </c>
    </row>
    <row r="24">
      <c r="B24" s="9" t="inlineStr">
        <is>
          <t>Will Foster</t>
        </is>
      </c>
      <c r="C24" s="24" t="inlineStr">
        <is>
          <t>North</t>
        </is>
      </c>
      <c r="D24" s="24" t="inlineStr">
        <is>
          <t>S4</t>
        </is>
      </c>
      <c r="E24" s="24" t="inlineStr">
        <is>
          <t>Yes</t>
        </is>
      </c>
      <c r="F24" s="24" t="n">
        <v>66</v>
      </c>
      <c r="G24" s="24" t="n">
        <v>85</v>
      </c>
      <c r="H24" s="51">
        <f>IF(OR(F24="",G24=""),"",G24-F24)</f>
        <v/>
      </c>
      <c r="I24" s="24">
        <f>IF(G24="","",IF(G24&gt;='Training Report'!$D$7,"Yes","No"))</f>
        <v/>
      </c>
      <c r="J24" s="24" t="inlineStr">
        <is>
          <t>Yes</t>
        </is>
      </c>
    </row>
    <row r="25">
      <c r="B25" s="52" t="inlineStr">
        <is>
          <t>Gina Park</t>
        </is>
      </c>
      <c r="C25" s="53" t="inlineStr">
        <is>
          <t>North</t>
        </is>
      </c>
      <c r="D25" s="53" t="inlineStr">
        <is>
          <t>S4</t>
        </is>
      </c>
      <c r="E25" s="53" t="inlineStr">
        <is>
          <t>Yes</t>
        </is>
      </c>
      <c r="F25" s="53" t="n">
        <v>61</v>
      </c>
      <c r="G25" s="53" t="n">
        <v>81</v>
      </c>
      <c r="H25" s="54">
        <f>IF(OR(F25="",G25=""),"",G25-F25)</f>
        <v/>
      </c>
      <c r="I25" s="53">
        <f>IF(G25="","",IF(G25&gt;='Training Report'!$D$7,"Yes","No"))</f>
        <v/>
      </c>
      <c r="J25" s="53" t="inlineStr">
        <is>
          <t>Yes</t>
        </is>
      </c>
    </row>
    <row r="26">
      <c r="B26" s="9" t="inlineStr">
        <is>
          <t>Raj Patel</t>
        </is>
      </c>
      <c r="C26" s="24" t="inlineStr">
        <is>
          <t>South</t>
        </is>
      </c>
      <c r="D26" s="24" t="inlineStr">
        <is>
          <t>S4</t>
        </is>
      </c>
      <c r="E26" s="24" t="inlineStr">
        <is>
          <t>No</t>
        </is>
      </c>
      <c r="F26" s="24" t="n"/>
      <c r="G26" s="24" t="n"/>
      <c r="H26" s="51">
        <f>IF(OR(F26="",G26=""),"",G26-F26)</f>
        <v/>
      </c>
      <c r="I26" s="24">
        <f>IF(G26="","",IF(G26&gt;='Training Report'!$D$7,"Yes","No"))</f>
        <v/>
      </c>
      <c r="J26" s="24" t="n"/>
    </row>
    <row r="27">
      <c r="B27" s="52" t="inlineStr">
        <is>
          <t>Cody Burns</t>
        </is>
      </c>
      <c r="C27" s="53" t="inlineStr">
        <is>
          <t>South</t>
        </is>
      </c>
      <c r="D27" s="53" t="inlineStr">
        <is>
          <t>S4</t>
        </is>
      </c>
      <c r="E27" s="53" t="inlineStr">
        <is>
          <t>Yes</t>
        </is>
      </c>
      <c r="F27" s="53" t="n">
        <v>59</v>
      </c>
      <c r="G27" s="53" t="n">
        <v>82</v>
      </c>
      <c r="H27" s="54">
        <f>IF(OR(F27="",G27=""),"",G27-F27)</f>
        <v/>
      </c>
      <c r="I27" s="53">
        <f>IF(G27="","",IF(G27&gt;='Training Report'!$D$7,"Yes","No"))</f>
        <v/>
      </c>
      <c r="J27" s="53" t="inlineStr">
        <is>
          <t>Yes</t>
        </is>
      </c>
    </row>
    <row r="28">
      <c r="B28" s="9" t="inlineStr">
        <is>
          <t>Leah Novak</t>
        </is>
      </c>
      <c r="C28" s="24" t="inlineStr">
        <is>
          <t>East</t>
        </is>
      </c>
      <c r="D28" s="24" t="inlineStr">
        <is>
          <t>S4</t>
        </is>
      </c>
      <c r="E28" s="24" t="inlineStr">
        <is>
          <t>Yes</t>
        </is>
      </c>
      <c r="F28" s="24" t="n">
        <v>64</v>
      </c>
      <c r="G28" s="24" t="n">
        <v>84</v>
      </c>
      <c r="H28" s="51">
        <f>IF(OR(F28="",G28=""),"",G28-F28)</f>
        <v/>
      </c>
      <c r="I28" s="24">
        <f>IF(G28="","",IF(G28&gt;='Training Report'!$D$7,"Yes","No"))</f>
        <v/>
      </c>
      <c r="J28" s="24" t="inlineStr">
        <is>
          <t>Not yet</t>
        </is>
      </c>
    </row>
    <row r="29">
      <c r="B29" s="52" t="inlineStr">
        <is>
          <t>Sam Ortega</t>
        </is>
      </c>
      <c r="C29" s="53" t="inlineStr">
        <is>
          <t>East</t>
        </is>
      </c>
      <c r="D29" s="53" t="inlineStr">
        <is>
          <t>S4</t>
        </is>
      </c>
      <c r="E29" s="53" t="inlineStr">
        <is>
          <t>Yes</t>
        </is>
      </c>
      <c r="F29" s="53" t="n">
        <v>68</v>
      </c>
      <c r="G29" s="53" t="n">
        <v>86</v>
      </c>
      <c r="H29" s="54">
        <f>IF(OR(F29="",G29=""),"",G29-F29)</f>
        <v/>
      </c>
      <c r="I29" s="53">
        <f>IF(G29="","",IF(G29&gt;='Training Report'!$D$7,"Yes","No"))</f>
        <v/>
      </c>
      <c r="J29" s="53" t="inlineStr">
        <is>
          <t>Yes</t>
        </is>
      </c>
    </row>
  </sheetData>
  <mergeCells count="1">
    <mergeCell ref="B2:J2"/>
  </mergeCells>
  <conditionalFormatting sqref="E6:E29">
    <cfRule type="cellIs" priority="1" operator="equal" dxfId="1">
      <formula>"No"</formula>
    </cfRule>
  </conditionalFormatting>
  <conditionalFormatting sqref="I6:I29">
    <cfRule type="cellIs" priority="2" operator="equal" dxfId="1">
      <formula>"No"</formula>
    </cfRule>
  </conditionalFormatting>
  <conditionalFormatting sqref="J6:J29">
    <cfRule type="cellIs" priority="3" operator="equal" dxfId="2">
      <formula>"Yes"</formula>
    </cfRule>
  </conditionalFormatting>
  <conditionalFormatting sqref="H6:H29">
    <cfRule type="dataBar" priority="4">
      <dataBar>
        <cfvo type="num" val="0"/>
        <cfvo type="num" val="40"/>
        <color rgb="003FBFA0"/>
      </dataBar>
    </cfRule>
  </conditionalFormatting>
  <dataValidations count="2">
    <dataValidation sqref="E6:E29" showDropDown="0" showInputMessage="0" showErrorMessage="0" allowBlank="1" type="list">
      <formula1>"Yes,No"</formula1>
    </dataValidation>
    <dataValidation sqref="J6:J29" showDropDown="0" showInputMessage="0" showErrorMessage="0" allowBlank="1" type="list">
      <formula1>"Yes,No,Not yet"</formula1>
    </dataValidation>
  </dataValidations>
  <pageMargins left="0.4" right="0.4" top="0.45" bottom="0.45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Training Report Template</dc:title>
  <dcterms:created xmlns:dcterms="http://purl.org/dc/terms/" xmlns:xsi="http://www.w3.org/2001/XMLSchema-instance" xsi:type="dcterms:W3CDTF">2026-10-17T13:30:15Z</dcterms:created>
  <dcterms:modified xmlns:dcterms="http://purl.org/dc/terms/" xmlns:xsi="http://www.w3.org/2001/XMLSchema-instance" xsi:type="dcterms:W3CDTF">2026-10-17T13:30:15Z</dcterms:modified>
</cp:coreProperties>
</file>