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Report" sheetId="1" state="visible" r:id="rId1"/>
    <sheet xmlns:r="http://schemas.openxmlformats.org/officeDocument/2006/relationships" name="12-Month Trend" sheetId="2" state="visible" r:id="rId2"/>
  </sheets>
  <definedNames>
    <definedName name="_xlnm.Print_Area" localSheetId="0">'Monthly Report'!$A$1:$I$48</definedName>
    <definedName name="_xlnm.Print_Area" localSheetId="1">'12-Month Trend'!$A$1:$J$34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yyyy-mm-dd"/>
    <numFmt numFmtId="165" formatCode="mmm yyyy"/>
    <numFmt numFmtId="166" formatCode=" #,##0"/>
    <numFmt numFmtId="167" formatCode=" 0.00%"/>
    <numFmt numFmtId="168" formatCode="+#,##0;-#,##0;0"/>
    <numFmt numFmtId="169" formatCode="0.0%"/>
    <numFmt numFmtId="170" formatCode="$#,##0;-$#,##0;&quot;–&quot;"/>
    <numFmt numFmtId="171" formatCode="$#,##0.00"/>
    <numFmt numFmtId="172" formatCode="$#,##0"/>
    <numFmt numFmtId="173" formatCode="+0.0%;-0.0%;0.0%"/>
    <numFmt numFmtId="174" formatCode="+0.00&quot; pts&quot;;-0.00&quot; pts&quot;"/>
    <numFmt numFmtId="175" formatCode="mmm d"/>
    <numFmt numFmtId="176" formatCode="+#,##0;-#,##0"/>
    <numFmt numFmtId="177" formatCode="+#,##0"/>
  </numFmts>
  <fonts count="18">
    <font>
      <name val="Calibri"/>
      <family val="2"/>
      <color theme="1"/>
      <sz val="11"/>
      <scheme val="minor"/>
    </font>
    <font>
      <name val="Century Gothic"/>
      <b val="1"/>
      <color rgb="000B4F5C"/>
      <sz val="22"/>
    </font>
    <font>
      <name val="Aptos"/>
      <i val="1"/>
      <color rgb="006B7A80"/>
      <sz val="9"/>
    </font>
    <font>
      <name val="Century Gothic"/>
      <b val="1"/>
      <color rgb="00FFFFFF"/>
      <sz val="11"/>
    </font>
    <font>
      <name val="Aptos"/>
      <b val="1"/>
      <color rgb="0013707F"/>
      <sz val="7.5"/>
    </font>
    <font>
      <name val="Aptos"/>
      <color rgb="001F2A30"/>
      <sz val="10"/>
    </font>
    <font>
      <name val="Aptos"/>
      <b val="1"/>
      <color rgb="000B4F5C"/>
      <sz val="10"/>
    </font>
    <font>
      <name val="Century Gothic"/>
      <b val="1"/>
      <color rgb="009FD3D9"/>
      <sz val="7.5"/>
    </font>
    <font>
      <name val="Century Gothic"/>
      <b val="1"/>
      <color rgb="00FFFFFF"/>
      <sz val="19"/>
    </font>
    <font>
      <name val="Aptos"/>
      <b val="1"/>
      <color rgb="00FFB3CB"/>
      <sz val="8"/>
    </font>
    <font>
      <name val="Century Gothic"/>
      <b val="1"/>
      <color rgb="000B4F5C"/>
      <sz val="12"/>
    </font>
    <font>
      <name val="Aptos"/>
      <i val="1"/>
      <color rgb="006B7A80"/>
      <sz val="7.5"/>
    </font>
    <font>
      <name val="Century Gothic"/>
      <b val="1"/>
      <color rgb="00FFFFFF"/>
      <sz val="8"/>
    </font>
    <font>
      <name val="Aptos"/>
      <color rgb="000B4F5C"/>
      <sz val="10"/>
    </font>
    <font>
      <name val="Aptos"/>
      <b val="1"/>
      <color rgb="00E0457B"/>
      <sz val="9"/>
    </font>
    <font>
      <name val="Aptos"/>
      <color rgb="001F2A30"/>
      <sz val="9.5"/>
    </font>
    <font>
      <name val="Century Gothic"/>
      <b val="1"/>
      <color rgb="000B4F5C"/>
      <sz val="20"/>
    </font>
    <font>
      <name val="Aptos"/>
      <i val="1"/>
      <color rgb="006B7A80"/>
      <sz val="8.5"/>
    </font>
  </fonts>
  <fills count="9">
    <fill>
      <patternFill/>
    </fill>
    <fill>
      <patternFill patternType="gray125"/>
    </fill>
    <fill>
      <patternFill patternType="solid">
        <fgColor rgb="00E0457B"/>
      </patternFill>
    </fill>
    <fill>
      <patternFill patternType="solid">
        <fgColor rgb="00FFF9FB"/>
      </patternFill>
    </fill>
    <fill>
      <patternFill patternType="solid">
        <fgColor rgb="000B4F5C"/>
      </patternFill>
    </fill>
    <fill>
      <patternFill patternType="solid">
        <fgColor rgb="0013707F"/>
      </patternFill>
    </fill>
    <fill>
      <patternFill patternType="solid">
        <fgColor rgb="00F4F6F7"/>
      </patternFill>
    </fill>
    <fill>
      <patternFill patternType="solid">
        <fgColor rgb="00FFFFFF"/>
      </patternFill>
    </fill>
    <fill>
      <patternFill patternType="solid">
        <fgColor rgb="00E6F2F2"/>
      </patternFill>
    </fill>
  </fills>
  <borders count="11">
    <border>
      <left/>
      <right/>
      <top/>
      <bottom/>
      <diagonal/>
    </border>
    <border>
      <bottom style="thin">
        <color rgb="00E0457B"/>
      </bottom>
    </border>
    <border>
      <left style="thin">
        <color rgb="00FFFFFF"/>
      </left>
    </border>
    <border>
      <right style="thin">
        <color rgb="00FFFFFF"/>
      </right>
    </border>
    <border/>
    <border>
      <left style="thick">
        <color rgb="00E0457B"/>
      </left>
    </border>
    <border>
      <left style="thin">
        <color rgb="00FFFFFF"/>
      </left>
      <right style="thin">
        <color rgb="00FFFFFF"/>
      </right>
    </border>
    <border>
      <bottom style="thin">
        <color rgb="00D5DEE1"/>
      </bottom>
    </border>
    <border>
      <top style="medium">
        <color rgb="000B4F5C"/>
      </top>
      <bottom style="thin">
        <color rgb="000B4F5C"/>
      </bottom>
    </border>
    <border>
      <left/>
      <right style="thin">
        <color rgb="00FFFFFF"/>
      </right>
      <top/>
      <bottom/>
      <diagonal/>
    </border>
    <border>
      <top style="medium">
        <color rgb="000B4F5C"/>
      </top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0" fillId="3" borderId="1" pivotButton="0" quotePrefix="0" xfId="0"/>
    <xf numFmtId="0" fontId="4" fillId="0" borderId="0" applyAlignment="1" pivotButton="0" quotePrefix="0" xfId="0">
      <alignment horizontal="right" vertical="center" indent="1"/>
    </xf>
    <xf numFmtId="165" fontId="6" fillId="3" borderId="1" applyAlignment="1" pivotButton="0" quotePrefix="0" xfId="0">
      <alignment vertical="center"/>
    </xf>
    <xf numFmtId="0" fontId="7" fillId="4" borderId="2" applyAlignment="1" pivotButton="0" quotePrefix="0" xfId="0">
      <alignment vertical="bottom" indent="1"/>
    </xf>
    <xf numFmtId="0" fontId="0" fillId="4" borderId="3" pivotButton="0" quotePrefix="0" xfId="0"/>
    <xf numFmtId="0" fontId="0" fillId="4" borderId="4" pivotButton="0" quotePrefix="0" xfId="0"/>
    <xf numFmtId="166" fontId="8" fillId="4" borderId="2" applyAlignment="1" pivotButton="0" quotePrefix="0" xfId="0">
      <alignment horizontal="left" vertical="center" indent="1"/>
    </xf>
    <xf numFmtId="167" fontId="8" fillId="4" borderId="2" applyAlignment="1" pivotButton="0" quotePrefix="0" xfId="0">
      <alignment horizontal="left" vertical="center" indent="1"/>
    </xf>
    <xf numFmtId="0" fontId="9" fillId="4" borderId="2" applyAlignment="1" pivotButton="0" quotePrefix="0" xfId="0">
      <alignment vertical="top" indent="1"/>
    </xf>
    <xf numFmtId="0" fontId="10" fillId="0" borderId="5" applyAlignment="1" pivotButton="0" quotePrefix="0" xfId="0">
      <alignment vertical="bottom"/>
    </xf>
    <xf numFmtId="0" fontId="11" fillId="0" borderId="0" applyAlignment="1" pivotButton="0" quotePrefix="0" xfId="0">
      <alignment horizontal="right" vertical="bottom"/>
    </xf>
    <xf numFmtId="0" fontId="12" fillId="5" borderId="6" applyAlignment="1" pivotButton="0" quotePrefix="0" xfId="0">
      <alignment horizontal="left" vertical="center" wrapText="1"/>
    </xf>
    <xf numFmtId="0" fontId="12" fillId="5" borderId="6" applyAlignment="1" pivotButton="0" quotePrefix="0" xfId="0">
      <alignment horizontal="center" vertical="center" wrapText="1"/>
    </xf>
    <xf numFmtId="0" fontId="5" fillId="6" borderId="7" applyAlignment="1" pivotButton="0" quotePrefix="0" xfId="0">
      <alignment horizontal="left" vertical="center"/>
    </xf>
    <xf numFmtId="3" fontId="5" fillId="6" borderId="7" applyAlignment="1" pivotButton="0" quotePrefix="0" xfId="0">
      <alignment horizontal="center" vertical="center"/>
    </xf>
    <xf numFmtId="168" fontId="6" fillId="6" borderId="7" applyAlignment="1" pivotButton="0" quotePrefix="0" xfId="0">
      <alignment horizontal="center" vertical="center"/>
    </xf>
    <xf numFmtId="169" fontId="6" fillId="6" borderId="7" applyAlignment="1" pivotButton="0" quotePrefix="0" xfId="0">
      <alignment horizontal="center" vertical="center"/>
    </xf>
    <xf numFmtId="1" fontId="5" fillId="6" borderId="7" applyAlignment="1" pivotButton="0" quotePrefix="0" xfId="0">
      <alignment horizontal="center" vertical="center"/>
    </xf>
    <xf numFmtId="3" fontId="6" fillId="6" borderId="7" applyAlignment="1" pivotButton="0" quotePrefix="0" xfId="0">
      <alignment horizontal="center" vertical="center"/>
    </xf>
    <xf numFmtId="0" fontId="5" fillId="7" borderId="7" applyAlignment="1" pivotButton="0" quotePrefix="0" xfId="0">
      <alignment horizontal="left" vertical="center"/>
    </xf>
    <xf numFmtId="3" fontId="5" fillId="7" borderId="7" applyAlignment="1" pivotButton="0" quotePrefix="0" xfId="0">
      <alignment horizontal="center" vertical="center"/>
    </xf>
    <xf numFmtId="168" fontId="6" fillId="7" borderId="7" applyAlignment="1" pivotButton="0" quotePrefix="0" xfId="0">
      <alignment horizontal="center" vertical="center"/>
    </xf>
    <xf numFmtId="169" fontId="6" fillId="7" borderId="7" applyAlignment="1" pivotButton="0" quotePrefix="0" xfId="0">
      <alignment horizontal="center" vertical="center"/>
    </xf>
    <xf numFmtId="1" fontId="5" fillId="7" borderId="7" applyAlignment="1" pivotButton="0" quotePrefix="0" xfId="0">
      <alignment horizontal="center" vertical="center"/>
    </xf>
    <xf numFmtId="3" fontId="6" fillId="7" borderId="7" applyAlignment="1" pivotButton="0" quotePrefix="0" xfId="0">
      <alignment horizontal="center" vertical="center"/>
    </xf>
    <xf numFmtId="0" fontId="6" fillId="8" borderId="8" applyAlignment="1" pivotButton="0" quotePrefix="0" xfId="0">
      <alignment horizontal="left" vertical="center"/>
    </xf>
    <xf numFmtId="3" fontId="6" fillId="8" borderId="8" applyAlignment="1" pivotButton="0" quotePrefix="0" xfId="0">
      <alignment horizontal="center" vertical="center"/>
    </xf>
    <xf numFmtId="168" fontId="6" fillId="8" borderId="8" applyAlignment="1" pivotButton="0" quotePrefix="0" xfId="0">
      <alignment horizontal="center" vertical="center"/>
    </xf>
    <xf numFmtId="169" fontId="6" fillId="8" borderId="8" applyAlignment="1" pivotButton="0" quotePrefix="0" xfId="0">
      <alignment horizontal="center" vertical="center"/>
    </xf>
    <xf numFmtId="1" fontId="6" fillId="8" borderId="8" applyAlignment="1" pivotButton="0" quotePrefix="0" xfId="0">
      <alignment horizontal="center" vertical="center"/>
    </xf>
    <xf numFmtId="10" fontId="6" fillId="6" borderId="7" applyAlignment="1" pivotButton="0" quotePrefix="0" xfId="0">
      <alignment horizontal="center" vertical="center"/>
    </xf>
    <xf numFmtId="170" fontId="5" fillId="6" borderId="7" applyAlignment="1" pivotButton="0" quotePrefix="0" xfId="0">
      <alignment horizontal="center" vertical="center"/>
    </xf>
    <xf numFmtId="171" fontId="6" fillId="6" borderId="7" applyAlignment="1" pivotButton="0" quotePrefix="0" xfId="0">
      <alignment horizontal="center" vertical="center"/>
    </xf>
    <xf numFmtId="10" fontId="6" fillId="7" borderId="7" applyAlignment="1" pivotButton="0" quotePrefix="0" xfId="0">
      <alignment horizontal="center" vertical="center"/>
    </xf>
    <xf numFmtId="170" fontId="5" fillId="7" borderId="7" applyAlignment="1" pivotButton="0" quotePrefix="0" xfId="0">
      <alignment horizontal="center" vertical="center"/>
    </xf>
    <xf numFmtId="171" fontId="6" fillId="7" borderId="7" applyAlignment="1" pivotButton="0" quotePrefix="0" xfId="0">
      <alignment horizontal="center" vertical="center"/>
    </xf>
    <xf numFmtId="10" fontId="6" fillId="8" borderId="8" applyAlignment="1" pivotButton="0" quotePrefix="0" xfId="0">
      <alignment horizontal="center" vertical="center"/>
    </xf>
    <xf numFmtId="172" fontId="6" fillId="8" borderId="8" applyAlignment="1" pivotButton="0" quotePrefix="0" xfId="0">
      <alignment horizontal="center" vertical="center"/>
    </xf>
    <xf numFmtId="171" fontId="6" fillId="8" borderId="8" applyAlignment="1" pivotButton="0" quotePrefix="0" xfId="0">
      <alignment horizontal="center" vertical="center"/>
    </xf>
    <xf numFmtId="0" fontId="11" fillId="0" borderId="0" pivotButton="0" quotePrefix="0" xfId="0"/>
    <xf numFmtId="173" fontId="6" fillId="6" borderId="7" applyAlignment="1" pivotButton="0" quotePrefix="0" xfId="0">
      <alignment horizontal="center" vertical="center"/>
    </xf>
    <xf numFmtId="0" fontId="6" fillId="6" borderId="7" applyAlignment="1" pivotButton="0" quotePrefix="0" xfId="0">
      <alignment horizontal="center" vertical="center"/>
    </xf>
    <xf numFmtId="173" fontId="6" fillId="7" borderId="7" applyAlignment="1" pivotButton="0" quotePrefix="0" xfId="0">
      <alignment horizontal="center" vertical="center"/>
    </xf>
    <xf numFmtId="169" fontId="5" fillId="7" borderId="7" applyAlignment="1" pivotButton="0" quotePrefix="0" xfId="0">
      <alignment horizontal="center" vertical="center"/>
    </xf>
    <xf numFmtId="0" fontId="6" fillId="7" borderId="7" applyAlignment="1" pivotButton="0" quotePrefix="0" xfId="0">
      <alignment horizontal="center" vertical="center"/>
    </xf>
    <xf numFmtId="10" fontId="5" fillId="6" borderId="7" applyAlignment="1" pivotButton="0" quotePrefix="0" xfId="0">
      <alignment horizontal="center" vertical="center"/>
    </xf>
    <xf numFmtId="174" fontId="6" fillId="6" borderId="7" applyAlignment="1" pivotButton="0" quotePrefix="0" xfId="0">
      <alignment horizontal="center" vertical="center"/>
    </xf>
    <xf numFmtId="0" fontId="14" fillId="0" borderId="0" pivotButton="0" quotePrefix="0" xfId="0"/>
    <xf numFmtId="172" fontId="5" fillId="6" borderId="7" applyAlignment="1" pivotButton="0" quotePrefix="0" xfId="0">
      <alignment horizontal="center" vertical="center"/>
    </xf>
    <xf numFmtId="172" fontId="6" fillId="6" borderId="7" applyAlignment="1" pivotButton="0" quotePrefix="0" xfId="0">
      <alignment horizontal="center" vertical="center"/>
    </xf>
    <xf numFmtId="0" fontId="0" fillId="0" borderId="9" pivotButton="0" quotePrefix="0" xfId="0"/>
    <xf numFmtId="175" fontId="5" fillId="6" borderId="7" applyAlignment="1" pivotButton="0" quotePrefix="0" xfId="0">
      <alignment horizontal="left" vertical="center"/>
    </xf>
    <xf numFmtId="0" fontId="5" fillId="6" borderId="7" applyAlignment="1" pivotButton="0" quotePrefix="0" xfId="0">
      <alignment horizontal="center" vertical="center"/>
    </xf>
    <xf numFmtId="0" fontId="15" fillId="6" borderId="7" applyAlignment="1" pivotButton="0" quotePrefix="0" xfId="0">
      <alignment horizontal="left" vertical="center" wrapText="1"/>
    </xf>
    <xf numFmtId="175" fontId="5" fillId="7" borderId="7" applyAlignment="1" pivotButton="0" quotePrefix="0" xfId="0">
      <alignment horizontal="left" vertical="center"/>
    </xf>
    <xf numFmtId="0" fontId="5" fillId="7" borderId="7" applyAlignment="1" pivotButton="0" quotePrefix="0" xfId="0">
      <alignment horizontal="center" vertical="center"/>
    </xf>
    <xf numFmtId="0" fontId="15" fillId="7" borderId="7" applyAlignment="1" pivotButton="0" quotePrefix="0" xfId="0">
      <alignment horizontal="left" vertical="center" wrapText="1"/>
    </xf>
    <xf numFmtId="0" fontId="16" fillId="0" borderId="0" pivotButton="0" quotePrefix="0" xfId="0"/>
    <xf numFmtId="0" fontId="17" fillId="0" borderId="0" pivotButton="0" quotePrefix="0" xfId="0"/>
    <xf numFmtId="165" fontId="5" fillId="6" borderId="7" applyAlignment="1" pivotButton="0" quotePrefix="0" xfId="0">
      <alignment horizontal="left" vertical="center"/>
    </xf>
    <xf numFmtId="176" fontId="6" fillId="6" borderId="7" applyAlignment="1" pivotButton="0" quotePrefix="0" xfId="0">
      <alignment horizontal="center" vertical="center"/>
    </xf>
    <xf numFmtId="165" fontId="5" fillId="7" borderId="7" applyAlignment="1" pivotButton="0" quotePrefix="0" xfId="0">
      <alignment horizontal="left" vertical="center"/>
    </xf>
    <xf numFmtId="176" fontId="6" fillId="7" borderId="7" applyAlignment="1" pivotButton="0" quotePrefix="0" xfId="0">
      <alignment horizontal="center" vertical="center"/>
    </xf>
    <xf numFmtId="172" fontId="5" fillId="7" borderId="7" applyAlignment="1" pivotButton="0" quotePrefix="0" xfId="0">
      <alignment horizontal="center" vertical="center"/>
    </xf>
    <xf numFmtId="165" fontId="5" fillId="8" borderId="7" applyAlignment="1" pivotButton="0" quotePrefix="0" xfId="0">
      <alignment horizontal="left" vertical="center"/>
    </xf>
    <xf numFmtId="3" fontId="5" fillId="8" borderId="7" applyAlignment="1" pivotButton="0" quotePrefix="0" xfId="0">
      <alignment horizontal="center" vertical="center"/>
    </xf>
    <xf numFmtId="176" fontId="6" fillId="8" borderId="7" applyAlignment="1" pivotButton="0" quotePrefix="0" xfId="0">
      <alignment horizontal="center" vertical="center"/>
    </xf>
    <xf numFmtId="10" fontId="6" fillId="8" borderId="7" applyAlignment="1" pivotButton="0" quotePrefix="0" xfId="0">
      <alignment horizontal="center" vertical="center"/>
    </xf>
    <xf numFmtId="172" fontId="5" fillId="8" borderId="7" applyAlignment="1" pivotButton="0" quotePrefix="0" xfId="0">
      <alignment horizontal="center" vertical="center"/>
    </xf>
    <xf numFmtId="171" fontId="6" fillId="8" borderId="7" applyAlignment="1" pivotButton="0" quotePrefix="0" xfId="0">
      <alignment horizontal="center" vertical="center"/>
    </xf>
    <xf numFmtId="49" fontId="6" fillId="8" borderId="10" applyAlignment="1" pivotButton="0" quotePrefix="0" xfId="0">
      <alignment horizontal="left" vertical="center"/>
    </xf>
    <xf numFmtId="3" fontId="6" fillId="8" borderId="10" applyAlignment="1" pivotButton="0" quotePrefix="0" xfId="0">
      <alignment horizontal="center" vertical="center"/>
    </xf>
    <xf numFmtId="177" fontId="6" fillId="8" borderId="10" applyAlignment="1" pivotButton="0" quotePrefix="0" xfId="0">
      <alignment horizontal="center" vertical="center"/>
    </xf>
    <xf numFmtId="10" fontId="6" fillId="8" borderId="10" applyAlignment="1" pivotButton="0" quotePrefix="0" xfId="0">
      <alignment horizontal="center" vertical="center"/>
    </xf>
    <xf numFmtId="172" fontId="6" fillId="8" borderId="10" applyAlignment="1" pivotButton="0" quotePrefix="0" xfId="0">
      <alignment horizontal="center" vertical="center"/>
    </xf>
    <xf numFmtId="171" fontId="6" fillId="8" borderId="1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E0457B"/>
      </font>
    </dxf>
    <dxf>
      <font>
        <b val="1"/>
        <color rgb="00B0284F"/>
      </font>
    </dxf>
    <dxf>
      <font>
        <b val="1"/>
        <color rgb="0013707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reach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'12-Month Trend'!D5</f>
            </strRef>
          </tx>
          <spPr>
            <a:solidFill xmlns:a="http://schemas.openxmlformats.org/drawingml/2006/main">
              <a:srgbClr val="13707F"/>
            </a:solidFill>
            <a:ln xmlns:a="http://schemas.openxmlformats.org/drawingml/2006/main">
              <a:noFill/>
              <a:prstDash val="solid"/>
            </a:ln>
          </spPr>
          <cat>
            <numRef>
              <f>'12-Month Trend'!$A$6:$A$17</f>
            </numRef>
          </cat>
          <val>
            <numRef>
              <f>'12-Month Trend'!$D$6:$D$17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47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1" customWidth="1" min="4" max="4"/>
    <col width="10" customWidth="1" min="5" max="5"/>
    <col width="11" customWidth="1" min="6" max="6"/>
    <col width="13" customWidth="1" min="7" max="7"/>
    <col width="12" customWidth="1" min="8" max="8"/>
    <col width="13" customWidth="1" min="9" max="9"/>
  </cols>
  <sheetData>
    <row r="1" ht="8" customHeight="1"/>
    <row r="2" ht="30" customHeight="1">
      <c r="A2" s="1" t="inlineStr">
        <is>
          <t>▌Social Media Report</t>
        </is>
      </c>
      <c r="H2" s="2">
        <f>UPPER(TEXT(E5,"mmmm yyyy"))</f>
        <v/>
      </c>
      <c r="I2" s="3" t="n"/>
    </row>
    <row r="3" ht="17" customHeight="1">
      <c r="A3" s="4">
        <f>B5&amp;"  ·  monthly performance across every channel"</f>
        <v/>
      </c>
    </row>
    <row r="4" ht="10" customHeight="1"/>
    <row r="5" ht="20" customHeight="1">
      <c r="A5" s="5" t="inlineStr">
        <is>
          <t>BRAND</t>
        </is>
      </c>
      <c r="B5" s="6" t="inlineStr">
        <is>
          <t>Ridgeline Coffee Roasters</t>
        </is>
      </c>
      <c r="C5" s="7" t="n"/>
      <c r="D5" s="8" t="inlineStr">
        <is>
          <t>MONTH</t>
        </is>
      </c>
      <c r="E5" s="9" t="n">
        <v>46266</v>
      </c>
      <c r="F5" s="8" t="inlineStr">
        <is>
          <t>PREPARED BY</t>
        </is>
      </c>
      <c r="G5" s="6" t="inlineStr">
        <is>
          <t>Jess Moreno, Social Media Lead</t>
        </is>
      </c>
      <c r="H5" s="7" t="n"/>
      <c r="I5" s="7" t="n"/>
    </row>
    <row r="6" ht="10" customHeight="1"/>
    <row r="7" ht="18" customHeight="1">
      <c r="A7" s="10" t="inlineStr">
        <is>
          <t xml:space="preserve">  TOTAL FOLLOWERS</t>
        </is>
      </c>
      <c r="B7" s="11" t="n"/>
      <c r="C7" s="10" t="inlineStr">
        <is>
          <t xml:space="preserve">  REACH</t>
        </is>
      </c>
      <c r="D7" s="11" t="n"/>
      <c r="E7" s="10" t="inlineStr">
        <is>
          <t xml:space="preserve">  ENGAGEMENT RATE</t>
        </is>
      </c>
      <c r="F7" s="11" t="n"/>
      <c r="G7" s="10" t="inlineStr">
        <is>
          <t xml:space="preserve">  CONVERSIONS</t>
        </is>
      </c>
      <c r="H7" s="12" t="n"/>
      <c r="I7" s="11" t="n"/>
    </row>
    <row r="8" ht="28" customHeight="1">
      <c r="A8" s="13">
        <f>C18</f>
        <v/>
      </c>
      <c r="B8" s="11" t="n"/>
      <c r="C8" s="13">
        <f>H18</f>
        <v/>
      </c>
      <c r="D8" s="11" t="n"/>
      <c r="E8" s="14">
        <f>C27</f>
        <v/>
      </c>
      <c r="F8" s="11" t="n"/>
      <c r="G8" s="13">
        <f>G27</f>
        <v/>
      </c>
      <c r="H8" s="12" t="n"/>
      <c r="I8" s="11" t="n"/>
    </row>
    <row r="9" ht="17" customHeight="1">
      <c r="A9" s="15">
        <f>"   "&amp;"+"&amp;TEXT(D18,"#,##0")&amp;" this month ("&amp;TEXT(E18,"0.0%")&amp;")"</f>
        <v/>
      </c>
      <c r="B9" s="11" t="n"/>
      <c r="C9" s="15">
        <f>"   "&amp;TEXT(D33,"+0%;-0%")&amp;" vs last month"</f>
        <v/>
      </c>
      <c r="D9" s="11" t="n"/>
      <c r="E9" s="15">
        <f>"   "&amp;TEXT(D34,"+0.00;-0.00")&amp;" pts vs last month"</f>
        <v/>
      </c>
      <c r="F9" s="11" t="n"/>
      <c r="G9" s="15">
        <f>"   "&amp;TEXT(D36,"+0%;-0%")&amp;" vs last month"</f>
        <v/>
      </c>
      <c r="H9" s="12" t="n"/>
      <c r="I9" s="11" t="n"/>
    </row>
    <row r="10" ht="12" customHeight="1"/>
    <row r="11" ht="22" customHeight="1">
      <c r="A11" s="16" t="inlineStr">
        <is>
          <t>Audience &amp; reach</t>
        </is>
      </c>
      <c r="I11" s="17" t="inlineStr">
        <is>
          <t>Black figures are inputs · teal bold = calculated</t>
        </is>
      </c>
    </row>
    <row r="12" ht="28" customHeight="1">
      <c r="A12" s="18" t="inlineStr">
        <is>
          <t>Channel</t>
        </is>
      </c>
      <c r="B12" s="19" t="inlineStr">
        <is>
          <t>Followers (start)</t>
        </is>
      </c>
      <c r="C12" s="19" t="inlineStr">
        <is>
          <t>Followers (end)</t>
        </is>
      </c>
      <c r="D12" s="19" t="inlineStr">
        <is>
          <t>Net new</t>
        </is>
      </c>
      <c r="E12" s="19" t="inlineStr">
        <is>
          <t>Growth</t>
        </is>
      </c>
      <c r="F12" s="19" t="inlineStr">
        <is>
          <t>Posts</t>
        </is>
      </c>
      <c r="G12" s="19" t="inlineStr">
        <is>
          <t>Impressions</t>
        </is>
      </c>
      <c r="H12" s="19" t="inlineStr">
        <is>
          <t>Reach</t>
        </is>
      </c>
      <c r="I12" s="19" t="inlineStr">
        <is>
          <t>Reach per post</t>
        </is>
      </c>
    </row>
    <row r="13" ht="18" customHeight="1">
      <c r="A13" s="20" t="inlineStr">
        <is>
          <t>Instagram</t>
        </is>
      </c>
      <c r="B13" s="21" t="n">
        <v>18420</v>
      </c>
      <c r="C13" s="21" t="n">
        <v>19105</v>
      </c>
      <c r="D13" s="22">
        <f>C13-B13</f>
        <v/>
      </c>
      <c r="E13" s="23">
        <f>IF(B13=0,"",D13/B13)</f>
        <v/>
      </c>
      <c r="F13" s="24" t="n">
        <v>22</v>
      </c>
      <c r="G13" s="21" t="n">
        <v>214600</v>
      </c>
      <c r="H13" s="21" t="n">
        <v>96300</v>
      </c>
      <c r="I13" s="25">
        <f>IF(F13=0,"",H13/F13)</f>
        <v/>
      </c>
    </row>
    <row r="14" ht="18" customHeight="1">
      <c r="A14" s="26" t="inlineStr">
        <is>
          <t>TikTok</t>
        </is>
      </c>
      <c r="B14" s="27" t="n">
        <v>9860</v>
      </c>
      <c r="C14" s="27" t="n">
        <v>11240</v>
      </c>
      <c r="D14" s="28">
        <f>C14-B14</f>
        <v/>
      </c>
      <c r="E14" s="29">
        <f>IF(B14=0,"",D14/B14)</f>
        <v/>
      </c>
      <c r="F14" s="30" t="n">
        <v>14</v>
      </c>
      <c r="G14" s="27" t="n">
        <v>388000</v>
      </c>
      <c r="H14" s="27" t="n">
        <v>251400</v>
      </c>
      <c r="I14" s="31">
        <f>IF(F14=0,"",H14/F14)</f>
        <v/>
      </c>
    </row>
    <row r="15" ht="18" customHeight="1">
      <c r="A15" s="20" t="inlineStr">
        <is>
          <t>Facebook</t>
        </is>
      </c>
      <c r="B15" s="21" t="n">
        <v>12150</v>
      </c>
      <c r="C15" s="21" t="n">
        <v>12190</v>
      </c>
      <c r="D15" s="22">
        <f>C15-B15</f>
        <v/>
      </c>
      <c r="E15" s="23">
        <f>IF(B15=0,"",D15/B15)</f>
        <v/>
      </c>
      <c r="F15" s="24" t="n">
        <v>18</v>
      </c>
      <c r="G15" s="21" t="n">
        <v>92400</v>
      </c>
      <c r="H15" s="21" t="n">
        <v>41800</v>
      </c>
      <c r="I15" s="25">
        <f>IF(F15=0,"",H15/F15)</f>
        <v/>
      </c>
    </row>
    <row r="16" ht="18" customHeight="1">
      <c r="A16" s="26" t="inlineStr">
        <is>
          <t>LinkedIn</t>
        </is>
      </c>
      <c r="B16" s="27" t="n">
        <v>2310</v>
      </c>
      <c r="C16" s="27" t="n">
        <v>2395</v>
      </c>
      <c r="D16" s="28">
        <f>C16-B16</f>
        <v/>
      </c>
      <c r="E16" s="29">
        <f>IF(B16=0,"",D16/B16)</f>
        <v/>
      </c>
      <c r="F16" s="30" t="n">
        <v>8</v>
      </c>
      <c r="G16" s="27" t="n">
        <v>14900</v>
      </c>
      <c r="H16" s="27" t="n">
        <v>8700</v>
      </c>
      <c r="I16" s="31">
        <f>IF(F16=0,"",H16/F16)</f>
        <v/>
      </c>
    </row>
    <row r="17" ht="18" customHeight="1">
      <c r="A17" s="20" t="inlineStr">
        <is>
          <t>YouTube</t>
        </is>
      </c>
      <c r="B17" s="21" t="n">
        <v>3040</v>
      </c>
      <c r="C17" s="21" t="n">
        <v>3180</v>
      </c>
      <c r="D17" s="22">
        <f>C17-B17</f>
        <v/>
      </c>
      <c r="E17" s="23">
        <f>IF(B17=0,"",D17/B17)</f>
        <v/>
      </c>
      <c r="F17" s="24" t="n">
        <v>4</v>
      </c>
      <c r="G17" s="21" t="n">
        <v>41200</v>
      </c>
      <c r="H17" s="21" t="n">
        <v>22600</v>
      </c>
      <c r="I17" s="25">
        <f>IF(F17=0,"",H17/F17)</f>
        <v/>
      </c>
    </row>
    <row r="18" ht="20" customHeight="1">
      <c r="A18" s="32" t="inlineStr">
        <is>
          <t>All channels</t>
        </is>
      </c>
      <c r="B18" s="33">
        <f>SUM(B13:B17)</f>
        <v/>
      </c>
      <c r="C18" s="33">
        <f>SUM(C13:C17)</f>
        <v/>
      </c>
      <c r="D18" s="34">
        <f>C18-B18</f>
        <v/>
      </c>
      <c r="E18" s="35">
        <f>IF(B18=0,0,D18/B18)</f>
        <v/>
      </c>
      <c r="F18" s="36">
        <f>SUM(F13:F17)</f>
        <v/>
      </c>
      <c r="G18" s="33">
        <f>SUM(G13:G17)</f>
        <v/>
      </c>
      <c r="H18" s="33">
        <f>SUM(H13:H17)</f>
        <v/>
      </c>
      <c r="I18" s="33">
        <f>IF(F18=0,0,H18/F18)</f>
        <v/>
      </c>
    </row>
    <row r="19" ht="12" customHeight="1"/>
    <row r="20" ht="22" customHeight="1">
      <c r="A20" s="16" t="inlineStr">
        <is>
          <t>Engagement &amp; results</t>
        </is>
      </c>
      <c r="I20" s="17" t="inlineStr">
        <is>
          <t>Engagement rate = engagements ÷ reach</t>
        </is>
      </c>
    </row>
    <row r="21" ht="28" customHeight="1">
      <c r="A21" s="18" t="inlineStr">
        <is>
          <t>Channel</t>
        </is>
      </c>
      <c r="B21" s="19" t="inlineStr">
        <is>
          <t>Engagements</t>
        </is>
      </c>
      <c r="C21" s="19" t="inlineStr">
        <is>
          <t>Eng. rate</t>
        </is>
      </c>
      <c r="D21" s="19" t="inlineStr">
        <is>
          <t>Eng. per post</t>
        </is>
      </c>
      <c r="E21" s="19" t="inlineStr">
        <is>
          <t>Link clicks</t>
        </is>
      </c>
      <c r="F21" s="19" t="inlineStr">
        <is>
          <t>Click-through</t>
        </is>
      </c>
      <c r="G21" s="19" t="inlineStr">
        <is>
          <t>Conversions</t>
        </is>
      </c>
      <c r="H21" s="19" t="inlineStr">
        <is>
          <t>Ad spend</t>
        </is>
      </c>
      <c r="I21" s="19" t="inlineStr">
        <is>
          <t>Cost per conversion</t>
        </is>
      </c>
    </row>
    <row r="22" ht="18" customHeight="1">
      <c r="A22" s="20">
        <f>A13</f>
        <v/>
      </c>
      <c r="B22" s="21" t="n">
        <v>7320</v>
      </c>
      <c r="C22" s="37">
        <f>IF(H13=0,"",B22/H13)</f>
        <v/>
      </c>
      <c r="D22" s="25">
        <f>IF(F13=0,"",B22/F13)</f>
        <v/>
      </c>
      <c r="E22" s="21" t="n">
        <v>1840</v>
      </c>
      <c r="F22" s="37">
        <f>IF(G13=0,"",E22/G13)</f>
        <v/>
      </c>
      <c r="G22" s="21" t="n">
        <v>64</v>
      </c>
      <c r="H22" s="38" t="n">
        <v>600</v>
      </c>
      <c r="I22" s="39">
        <f>IF(OR(H22=0,G22=0),"–",H22/G22)</f>
        <v/>
      </c>
    </row>
    <row r="23" ht="18" customHeight="1">
      <c r="A23" s="26">
        <f>A14</f>
        <v/>
      </c>
      <c r="B23" s="27" t="n">
        <v>18950</v>
      </c>
      <c r="C23" s="40">
        <f>IF(H14=0,"",B23/H14)</f>
        <v/>
      </c>
      <c r="D23" s="31">
        <f>IF(F14=0,"",B23/F14)</f>
        <v/>
      </c>
      <c r="E23" s="27" t="n">
        <v>920</v>
      </c>
      <c r="F23" s="40">
        <f>IF(G14=0,"",E23/G14)</f>
        <v/>
      </c>
      <c r="G23" s="27" t="n">
        <v>31</v>
      </c>
      <c r="H23" s="41" t="n">
        <v>0</v>
      </c>
      <c r="I23" s="42">
        <f>IF(OR(H23=0,G23=0),"–",H23/G23)</f>
        <v/>
      </c>
    </row>
    <row r="24" ht="18" customHeight="1">
      <c r="A24" s="20">
        <f>A15</f>
        <v/>
      </c>
      <c r="B24" s="21" t="n">
        <v>1460</v>
      </c>
      <c r="C24" s="37">
        <f>IF(H15=0,"",B24/H15)</f>
        <v/>
      </c>
      <c r="D24" s="25">
        <f>IF(F15=0,"",B24/F15)</f>
        <v/>
      </c>
      <c r="E24" s="21" t="n">
        <v>1120</v>
      </c>
      <c r="F24" s="37">
        <f>IF(G15=0,"",E24/G15)</f>
        <v/>
      </c>
      <c r="G24" s="21" t="n">
        <v>38</v>
      </c>
      <c r="H24" s="38" t="n">
        <v>450</v>
      </c>
      <c r="I24" s="39">
        <f>IF(OR(H24=0,G24=0),"–",H24/G24)</f>
        <v/>
      </c>
    </row>
    <row r="25" ht="18" customHeight="1">
      <c r="A25" s="26">
        <f>A16</f>
        <v/>
      </c>
      <c r="B25" s="27" t="n">
        <v>610</v>
      </c>
      <c r="C25" s="40">
        <f>IF(H16=0,"",B25/H16)</f>
        <v/>
      </c>
      <c r="D25" s="31">
        <f>IF(F16=0,"",B25/F16)</f>
        <v/>
      </c>
      <c r="E25" s="27" t="n">
        <v>410</v>
      </c>
      <c r="F25" s="40">
        <f>IF(G16=0,"",E25/G16)</f>
        <v/>
      </c>
      <c r="G25" s="27" t="n">
        <v>6</v>
      </c>
      <c r="H25" s="41" t="n">
        <v>0</v>
      </c>
      <c r="I25" s="42">
        <f>IF(OR(H25=0,G25=0),"–",H25/G25)</f>
        <v/>
      </c>
    </row>
    <row r="26" ht="18" customHeight="1">
      <c r="A26" s="20">
        <f>A17</f>
        <v/>
      </c>
      <c r="B26" s="21" t="n">
        <v>1240</v>
      </c>
      <c r="C26" s="37">
        <f>IF(H17=0,"",B26/H17)</f>
        <v/>
      </c>
      <c r="D26" s="25">
        <f>IF(F17=0,"",B26/F17)</f>
        <v/>
      </c>
      <c r="E26" s="21" t="n">
        <v>260</v>
      </c>
      <c r="F26" s="37">
        <f>IF(G17=0,"",E26/G17)</f>
        <v/>
      </c>
      <c r="G26" s="21" t="n">
        <v>9</v>
      </c>
      <c r="H26" s="38" t="n">
        <v>0</v>
      </c>
      <c r="I26" s="39">
        <f>IF(OR(H26=0,G26=0),"–",H26/G26)</f>
        <v/>
      </c>
    </row>
    <row r="27" ht="20" customHeight="1">
      <c r="A27" s="32" t="inlineStr">
        <is>
          <t>All channels</t>
        </is>
      </c>
      <c r="B27" s="33">
        <f>SUM(B22:B26)</f>
        <v/>
      </c>
      <c r="C27" s="43">
        <f>IF(H18=0,0,B27/H18)</f>
        <v/>
      </c>
      <c r="D27" s="33">
        <f>IF(F18=0,0,B27/F18)</f>
        <v/>
      </c>
      <c r="E27" s="33">
        <f>SUM(E22:E26)</f>
        <v/>
      </c>
      <c r="F27" s="43">
        <f>IF(G18=0,0,E27/G18)</f>
        <v/>
      </c>
      <c r="G27" s="33">
        <f>SUM(G22:G26)</f>
        <v/>
      </c>
      <c r="H27" s="44">
        <f>SUM(H22:H26)</f>
        <v/>
      </c>
      <c r="I27" s="45">
        <f>IF(G27=0,"–",H27/G27)</f>
        <v/>
      </c>
    </row>
    <row r="28">
      <c r="A28" s="46" t="inlineStr">
        <is>
          <t>Cost per conversion uses all conversions on channels with ad spend (paid + organic). Swap in paid-only conversions if your ads manager reports them.</t>
        </is>
      </c>
    </row>
    <row r="29" ht="12" customHeight="1"/>
    <row r="30" ht="22" customHeight="1">
      <c r="A30" s="16" t="inlineStr">
        <is>
          <t>Versus last month</t>
        </is>
      </c>
      <c r="F30" s="16" t="inlineStr">
        <is>
          <t>Goals for the month</t>
        </is>
      </c>
    </row>
    <row r="31" ht="28" customHeight="1">
      <c r="A31" s="18" t="inlineStr">
        <is>
          <t>Metric</t>
        </is>
      </c>
      <c r="B31" s="19" t="inlineStr">
        <is>
          <t>Last month</t>
        </is>
      </c>
      <c r="C31" s="19" t="inlineStr">
        <is>
          <t>This month</t>
        </is>
      </c>
      <c r="D31" s="19" t="inlineStr">
        <is>
          <t>Change</t>
        </is>
      </c>
      <c r="F31" s="18" t="inlineStr">
        <is>
          <t>Goal</t>
        </is>
      </c>
      <c r="G31" s="19" t="inlineStr">
        <is>
          <t>Target</t>
        </is>
      </c>
      <c r="H31" s="19" t="inlineStr">
        <is>
          <t>Actual</t>
        </is>
      </c>
      <c r="I31" s="19" t="inlineStr">
        <is>
          <t>Status</t>
        </is>
      </c>
    </row>
    <row r="32" ht="18" customHeight="1">
      <c r="A32" s="20" t="inlineStr">
        <is>
          <t>Followers (end)</t>
        </is>
      </c>
      <c r="B32" s="21">
        <f>B18</f>
        <v/>
      </c>
      <c r="C32" s="25">
        <f>C18</f>
        <v/>
      </c>
      <c r="D32" s="47">
        <f>IF(B32=0,"",C32/B32-1)</f>
        <v/>
      </c>
      <c r="F32" s="20" t="inlineStr">
        <is>
          <t>Followers</t>
        </is>
      </c>
      <c r="G32" s="21" t="n">
        <v>48000</v>
      </c>
      <c r="H32" s="25">
        <f>C18</f>
        <v/>
      </c>
      <c r="I32" s="48">
        <f>IF(G32=0,"",IF(H32&gt;=G32,"✓ Hit","▼ "&amp;TEXT(1-H32/G32,"0%")&amp;" short"))</f>
        <v/>
      </c>
    </row>
    <row r="33" ht="18" customHeight="1">
      <c r="A33" s="26" t="inlineStr">
        <is>
          <t>Reach</t>
        </is>
      </c>
      <c r="B33" s="27" t="n">
        <v>372000</v>
      </c>
      <c r="C33" s="31">
        <f>H18</f>
        <v/>
      </c>
      <c r="D33" s="49">
        <f>IF(B33=0,"",C33/B33-1)</f>
        <v/>
      </c>
      <c r="F33" s="26" t="inlineStr">
        <is>
          <t>Eng. rate</t>
        </is>
      </c>
      <c r="G33" s="50" t="n">
        <v>0.07000000000000001</v>
      </c>
      <c r="H33" s="40">
        <f>C27</f>
        <v/>
      </c>
      <c r="I33" s="51">
        <f>IF(G33=0,"",IF(H33&gt;=G33,"✓ Hit","▼ "&amp;TEXT(1-H33/G33,"0%")&amp;" short"))</f>
        <v/>
      </c>
    </row>
    <row r="34" ht="18" customHeight="1">
      <c r="A34" s="20" t="inlineStr">
        <is>
          <t>Engagement rate</t>
        </is>
      </c>
      <c r="B34" s="52">
        <f>IF(B33=0,0,B35/B33)</f>
        <v/>
      </c>
      <c r="C34" s="37">
        <f>C27</f>
        <v/>
      </c>
      <c r="D34" s="53">
        <f>IF(B34=0,"",(C34-B34)*100)</f>
        <v/>
      </c>
      <c r="F34" s="20" t="inlineStr">
        <is>
          <t>Link clicks</t>
        </is>
      </c>
      <c r="G34" s="21" t="n">
        <v>5000</v>
      </c>
      <c r="H34" s="25">
        <f>E27</f>
        <v/>
      </c>
      <c r="I34" s="48">
        <f>IF(G34=0,"",IF(H34&gt;=G34,"✓ Hit","▼ "&amp;TEXT(1-H34/G34,"0%")&amp;" short"))</f>
        <v/>
      </c>
    </row>
    <row r="35" ht="18" customHeight="1">
      <c r="A35" s="26" t="inlineStr">
        <is>
          <t>Engagements</t>
        </is>
      </c>
      <c r="B35" s="27" t="n">
        <v>24100</v>
      </c>
      <c r="C35" s="31">
        <f>B27</f>
        <v/>
      </c>
      <c r="D35" s="49">
        <f>IF(B35=0,"",C35/B35-1)</f>
        <v/>
      </c>
      <c r="F35" s="26" t="inlineStr">
        <is>
          <t>Conversions</t>
        </is>
      </c>
      <c r="G35" s="27" t="n">
        <v>150</v>
      </c>
      <c r="H35" s="31">
        <f>G27</f>
        <v/>
      </c>
      <c r="I35" s="51">
        <f>IF(G35=0,"",IF(H35&gt;=G35,"✓ Hit","▼ "&amp;TEXT(1-H35/G35,"0%")&amp;" short"))</f>
        <v/>
      </c>
    </row>
    <row r="36" ht="18" customHeight="1">
      <c r="A36" s="20" t="inlineStr">
        <is>
          <t>Conversions</t>
        </is>
      </c>
      <c r="B36" s="21" t="n">
        <v>129</v>
      </c>
      <c r="C36" s="25">
        <f>G27</f>
        <v/>
      </c>
      <c r="D36" s="47">
        <f>IF(B36=0,"",C36/B36-1)</f>
        <v/>
      </c>
    </row>
    <row r="37" ht="18" customHeight="1">
      <c r="A37" s="26" t="inlineStr">
        <is>
          <t>Link clicks</t>
        </is>
      </c>
      <c r="B37" s="27" t="n">
        <v>4210</v>
      </c>
      <c r="C37" s="31">
        <f>E27</f>
        <v/>
      </c>
      <c r="D37" s="49">
        <f>IF(B37=0,"",C37/B37-1)</f>
        <v/>
      </c>
      <c r="F37" s="54">
        <f>COUNTIF(I32:I35,"✓*")&amp;" of "&amp;COUNTA(F32:F35)&amp;" goals hit"</f>
        <v/>
      </c>
    </row>
    <row r="38" ht="18" customHeight="1">
      <c r="A38" s="20" t="inlineStr">
        <is>
          <t>Ad spend</t>
        </is>
      </c>
      <c r="B38" s="55" t="n">
        <v>900</v>
      </c>
      <c r="C38" s="56">
        <f>H27</f>
        <v/>
      </c>
      <c r="D38" s="47">
        <f>IF(B38=0,"",C38/B38-1)</f>
        <v/>
      </c>
    </row>
    <row r="40" ht="12" customHeight="1"/>
    <row r="41" ht="22" customHeight="1">
      <c r="A41" s="16" t="inlineStr">
        <is>
          <t>Top posts this month</t>
        </is>
      </c>
      <c r="I41" s="17" t="inlineStr">
        <is>
          <t>Ranked by engagements</t>
        </is>
      </c>
    </row>
    <row r="42" ht="28" customHeight="1">
      <c r="A42" s="18" t="inlineStr">
        <is>
          <t>Date</t>
        </is>
      </c>
      <c r="B42" s="19" t="inlineStr">
        <is>
          <t>Channel</t>
        </is>
      </c>
      <c r="C42" s="19" t="inlineStr">
        <is>
          <t>Format</t>
        </is>
      </c>
      <c r="D42" s="19" t="inlineStr">
        <is>
          <t>Post</t>
        </is>
      </c>
      <c r="E42" s="57" t="n"/>
      <c r="F42" s="19" t="inlineStr">
        <is>
          <t>Reach</t>
        </is>
      </c>
      <c r="G42" s="19" t="inlineStr">
        <is>
          <t>Engagements</t>
        </is>
      </c>
      <c r="H42" s="19" t="inlineStr">
        <is>
          <t>Eng. rate</t>
        </is>
      </c>
      <c r="I42" s="19" t="inlineStr">
        <is>
          <t>Link clicks</t>
        </is>
      </c>
    </row>
    <row r="43" ht="28" customHeight="1">
      <c r="A43" s="58" t="n">
        <v>46277</v>
      </c>
      <c r="B43" s="59" t="inlineStr">
        <is>
          <t>TikTok</t>
        </is>
      </c>
      <c r="C43" s="59" t="inlineStr">
        <is>
          <t>Video</t>
        </is>
      </c>
      <c r="D43" s="60" t="inlineStr">
        <is>
          <t>Roaster cam: first crack on the new Guatemala lot</t>
        </is>
      </c>
      <c r="E43" s="59" t="n"/>
      <c r="F43" s="21" t="n">
        <v>88400</v>
      </c>
      <c r="G43" s="21" t="n">
        <v>7210</v>
      </c>
      <c r="H43" s="23">
        <f>IF(F43=0,"",G43/F43)</f>
        <v/>
      </c>
      <c r="I43" s="21" t="n">
        <v>140</v>
      </c>
    </row>
    <row r="44" ht="28" customHeight="1">
      <c r="A44" s="61" t="n">
        <v>46284</v>
      </c>
      <c r="B44" s="62" t="inlineStr">
        <is>
          <t>TikTok</t>
        </is>
      </c>
      <c r="C44" s="62" t="inlineStr">
        <is>
          <t>Video</t>
        </is>
      </c>
      <c r="D44" s="63" t="inlineStr">
        <is>
          <t>Barista tries to tell decaf from regular blind</t>
        </is>
      </c>
      <c r="E44" s="62" t="n"/>
      <c r="F44" s="27" t="n">
        <v>61200</v>
      </c>
      <c r="G44" s="27" t="n">
        <v>4870</v>
      </c>
      <c r="H44" s="29">
        <f>IF(F44=0,"",G44/F44)</f>
        <v/>
      </c>
      <c r="I44" s="27" t="n">
        <v>96</v>
      </c>
    </row>
    <row r="45" ht="28" customHeight="1">
      <c r="A45" s="58" t="n">
        <v>46270</v>
      </c>
      <c r="B45" s="59" t="inlineStr">
        <is>
          <t>Instagram</t>
        </is>
      </c>
      <c r="C45" s="59" t="inlineStr">
        <is>
          <t>Carousel</t>
        </is>
      </c>
      <c r="D45" s="60" t="inlineStr">
        <is>
          <t>5 ways to dial in pour-over at home</t>
        </is>
      </c>
      <c r="E45" s="59" t="n"/>
      <c r="F45" s="21" t="n">
        <v>24900</v>
      </c>
      <c r="G45" s="21" t="n">
        <v>2630</v>
      </c>
      <c r="H45" s="23">
        <f>IF(F45=0,"",G45/F45)</f>
        <v/>
      </c>
      <c r="I45" s="21" t="n">
        <v>410</v>
      </c>
    </row>
    <row r="46" ht="28" customHeight="1">
      <c r="A46" s="61" t="n">
        <v>46289</v>
      </c>
      <c r="B46" s="62" t="inlineStr">
        <is>
          <t>Instagram</t>
        </is>
      </c>
      <c r="C46" s="62" t="inlineStr">
        <is>
          <t>Reel</t>
        </is>
      </c>
      <c r="D46" s="63" t="inlineStr">
        <is>
          <t>Pumpkin cold foam, made without syrup</t>
        </is>
      </c>
      <c r="E46" s="62" t="n"/>
      <c r="F46" s="27" t="n">
        <v>31800</v>
      </c>
      <c r="G46" s="27" t="n">
        <v>2190</v>
      </c>
      <c r="H46" s="29">
        <f>IF(F46=0,"",G46/F46)</f>
        <v/>
      </c>
      <c r="I46" s="27" t="n">
        <v>385</v>
      </c>
    </row>
    <row r="47" ht="28" customHeight="1">
      <c r="A47" s="58" t="n">
        <v>46274</v>
      </c>
      <c r="B47" s="59" t="inlineStr">
        <is>
          <t>YouTube</t>
        </is>
      </c>
      <c r="C47" s="59" t="inlineStr">
        <is>
          <t>Video</t>
        </is>
      </c>
      <c r="D47" s="60" t="inlineStr">
        <is>
          <t>How we pick a green coffee lot (12 min)</t>
        </is>
      </c>
      <c r="E47" s="59" t="n"/>
      <c r="F47" s="21" t="n">
        <v>9800</v>
      </c>
      <c r="G47" s="21" t="n">
        <v>640</v>
      </c>
      <c r="H47" s="23">
        <f>IF(F47=0,"",G47/F47)</f>
        <v/>
      </c>
      <c r="I47" s="21" t="n">
        <v>118</v>
      </c>
    </row>
  </sheetData>
  <mergeCells count="21">
    <mergeCell ref="D46:E46"/>
    <mergeCell ref="D45:E45"/>
    <mergeCell ref="E8:F8"/>
    <mergeCell ref="A7:B7"/>
    <mergeCell ref="G5:I5"/>
    <mergeCell ref="C9:D9"/>
    <mergeCell ref="E9:F9"/>
    <mergeCell ref="D47:E47"/>
    <mergeCell ref="H2:I2"/>
    <mergeCell ref="D43:E43"/>
    <mergeCell ref="G9:I9"/>
    <mergeCell ref="A8:B8"/>
    <mergeCell ref="C8:D8"/>
    <mergeCell ref="C7:D7"/>
    <mergeCell ref="D42:E42"/>
    <mergeCell ref="E7:F7"/>
    <mergeCell ref="B5:C5"/>
    <mergeCell ref="G8:I8"/>
    <mergeCell ref="A9:B9"/>
    <mergeCell ref="G7:I7"/>
    <mergeCell ref="D44:E44"/>
  </mergeCells>
  <conditionalFormatting sqref="E13:E17">
    <cfRule type="colorScale" priority="1">
      <colorScale>
        <cfvo type="num" val="0"/>
        <cfvo type="max"/>
        <color rgb="00FFFFFF"/>
        <color rgb="00F7B6CB"/>
      </colorScale>
    </cfRule>
  </conditionalFormatting>
  <conditionalFormatting sqref="C22:C26">
    <cfRule type="expression" priority="2" dxfId="0">
      <formula>AND(ISNUMBER(C22),C22&gt;=$C$27)</formula>
    </cfRule>
  </conditionalFormatting>
  <conditionalFormatting sqref="D32:D38">
    <cfRule type="cellIs" priority="3" operator="lessThan" dxfId="1">
      <formula>0</formula>
    </cfRule>
  </conditionalFormatting>
  <conditionalFormatting sqref="I32:I35">
    <cfRule type="expression" priority="4" dxfId="2">
      <formula>LEFT(I32,1)="✓"</formula>
    </cfRule>
    <cfRule type="expression" priority="5" dxfId="1">
      <formula>LEFT(I32,1)="▼"</formula>
    </cfRule>
  </conditionalFormatting>
  <dataValidations count="2">
    <dataValidation sqref="B43:B47" showDropDown="0" showInputMessage="0" showErrorMessage="0" allowBlank="1" type="list">
      <formula1>"Instagram,TikTok,Facebook,LinkedIn,YouTube"</formula1>
    </dataValidation>
    <dataValidation sqref="C43:C47" showDropDown="0" showInputMessage="0" showErrorMessage="0" allowBlank="1" type="list">
      <formula1>"Video,Reel,Carousel,Image,Story,Text,Live"</formula1>
    </dataValidation>
  </dataValidations>
  <pageMargins left="0.4" right="0.4" top="0.4" bottom="1" header="0.5" footer="0.5"/>
  <pageSetup orientation="portrait" fitToHeight="1" fitToWidth="1"/>
  <headerFooter>
    <oddHeader/>
    <oddFooter>&amp;L&amp;A · &amp;F&amp;RPage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L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1" customWidth="1" min="7" max="7"/>
    <col width="11" customWidth="1" min="8" max="8"/>
    <col width="10" customWidth="1" min="9" max="9"/>
    <col width="12" customWidth="1" min="10" max="10"/>
  </cols>
  <sheetData>
    <row r="2" ht="30" customHeight="1">
      <c r="A2" s="64" t="inlineStr">
        <is>
          <t>▌12-Month Trend</t>
        </is>
      </c>
    </row>
    <row r="3">
      <c r="A3" s="65" t="inlineStr">
        <is>
          <t>All channels combined. The last row pulls this month's totals from the Monthly Report tab; paste it as values before you start next month.</t>
        </is>
      </c>
    </row>
    <row r="5" ht="30" customHeight="1">
      <c r="A5" s="18" t="inlineStr">
        <is>
          <t>Month</t>
        </is>
      </c>
      <c r="B5" s="19" t="inlineStr">
        <is>
          <t>Followers (end)</t>
        </is>
      </c>
      <c r="C5" s="19" t="inlineStr">
        <is>
          <t>Net new</t>
        </is>
      </c>
      <c r="D5" s="19" t="inlineStr">
        <is>
          <t>Reach</t>
        </is>
      </c>
      <c r="E5" s="19" t="inlineStr">
        <is>
          <t>Engagements</t>
        </is>
      </c>
      <c r="F5" s="19" t="inlineStr">
        <is>
          <t>Eng. rate</t>
        </is>
      </c>
      <c r="G5" s="19" t="inlineStr">
        <is>
          <t>Link clicks</t>
        </is>
      </c>
      <c r="H5" s="19" t="inlineStr">
        <is>
          <t>Conversions</t>
        </is>
      </c>
      <c r="I5" s="19" t="inlineStr">
        <is>
          <t>Ad spend</t>
        </is>
      </c>
      <c r="J5" s="19" t="inlineStr">
        <is>
          <t>Cost per conversion</t>
        </is>
      </c>
    </row>
    <row r="6" ht="17" customHeight="1">
      <c r="A6" s="66" t="n">
        <v>45931</v>
      </c>
      <c r="B6" s="21" t="n">
        <v>36120</v>
      </c>
      <c r="C6" s="67">
        <f>B6-35240</f>
        <v/>
      </c>
      <c r="D6" s="21" t="n">
        <v>248000</v>
      </c>
      <c r="E6" s="21" t="n">
        <v>14900</v>
      </c>
      <c r="F6" s="37">
        <f>IF(D6=0,"",E6/D6)</f>
        <v/>
      </c>
      <c r="G6" s="21" t="n">
        <v>2980</v>
      </c>
      <c r="H6" s="21" t="n">
        <v>84</v>
      </c>
      <c r="I6" s="55" t="n">
        <v>600</v>
      </c>
      <c r="J6" s="39">
        <f>IF(H6=0,"",I6/H6)</f>
        <v/>
      </c>
      <c r="L6" s="46" t="inlineStr">
        <is>
          <t>← Sep 2025 closing followers (35,240) used for the first month</t>
        </is>
      </c>
    </row>
    <row r="7" ht="17" customHeight="1">
      <c r="A7" s="68" t="n">
        <v>45962</v>
      </c>
      <c r="B7" s="27" t="n">
        <v>37010</v>
      </c>
      <c r="C7" s="69">
        <f>B7-B6</f>
        <v/>
      </c>
      <c r="D7" s="27" t="n">
        <v>276500</v>
      </c>
      <c r="E7" s="27" t="n">
        <v>16800</v>
      </c>
      <c r="F7" s="40">
        <f>IF(D7=0,"",E7/D7)</f>
        <v/>
      </c>
      <c r="G7" s="27" t="n">
        <v>3410</v>
      </c>
      <c r="H7" s="27" t="n">
        <v>102</v>
      </c>
      <c r="I7" s="70" t="n">
        <v>900</v>
      </c>
      <c r="J7" s="42">
        <f>IF(H7=0,"",I7/H7)</f>
        <v/>
      </c>
    </row>
    <row r="8" ht="17" customHeight="1">
      <c r="A8" s="66" t="n">
        <v>45992</v>
      </c>
      <c r="B8" s="21" t="n">
        <v>38240</v>
      </c>
      <c r="C8" s="67">
        <f>B8-B7</f>
        <v/>
      </c>
      <c r="D8" s="21" t="n">
        <v>301200</v>
      </c>
      <c r="E8" s="21" t="n">
        <v>19300</v>
      </c>
      <c r="F8" s="37">
        <f>IF(D8=0,"",E8/D8)</f>
        <v/>
      </c>
      <c r="G8" s="21" t="n">
        <v>3900</v>
      </c>
      <c r="H8" s="21" t="n">
        <v>141</v>
      </c>
      <c r="I8" s="55" t="n">
        <v>1200</v>
      </c>
      <c r="J8" s="39">
        <f>IF(H8=0,"",I8/H8)</f>
        <v/>
      </c>
    </row>
    <row r="9" ht="17" customHeight="1">
      <c r="A9" s="68" t="n">
        <v>46023</v>
      </c>
      <c r="B9" s="27" t="n">
        <v>38690</v>
      </c>
      <c r="C9" s="69">
        <f>B9-B8</f>
        <v/>
      </c>
      <c r="D9" s="27" t="n">
        <v>233400</v>
      </c>
      <c r="E9" s="27" t="n">
        <v>14100</v>
      </c>
      <c r="F9" s="40">
        <f>IF(D9=0,"",E9/D9)</f>
        <v/>
      </c>
      <c r="G9" s="27" t="n">
        <v>2850</v>
      </c>
      <c r="H9" s="27" t="n">
        <v>71</v>
      </c>
      <c r="I9" s="70" t="n">
        <v>400</v>
      </c>
      <c r="J9" s="42">
        <f>IF(H9=0,"",I9/H9)</f>
        <v/>
      </c>
    </row>
    <row r="10" ht="17" customHeight="1">
      <c r="A10" s="66" t="n">
        <v>46054</v>
      </c>
      <c r="B10" s="21" t="n">
        <v>39310</v>
      </c>
      <c r="C10" s="67">
        <f>B10-B9</f>
        <v/>
      </c>
      <c r="D10" s="21" t="n">
        <v>251800</v>
      </c>
      <c r="E10" s="21" t="n">
        <v>15900</v>
      </c>
      <c r="F10" s="37">
        <f>IF(D10=0,"",E10/D10)</f>
        <v/>
      </c>
      <c r="G10" s="21" t="n">
        <v>3020</v>
      </c>
      <c r="H10" s="21" t="n">
        <v>80</v>
      </c>
      <c r="I10" s="55" t="n">
        <v>500</v>
      </c>
      <c r="J10" s="39">
        <f>IF(H10=0,"",I10/H10)</f>
        <v/>
      </c>
    </row>
    <row r="11" ht="17" customHeight="1">
      <c r="A11" s="68" t="n">
        <v>46082</v>
      </c>
      <c r="B11" s="27" t="n">
        <v>40150</v>
      </c>
      <c r="C11" s="69">
        <f>B11-B10</f>
        <v/>
      </c>
      <c r="D11" s="27" t="n">
        <v>288900</v>
      </c>
      <c r="E11" s="27" t="n">
        <v>18400</v>
      </c>
      <c r="F11" s="40">
        <f>IF(D11=0,"",E11/D11)</f>
        <v/>
      </c>
      <c r="G11" s="27" t="n">
        <v>3350</v>
      </c>
      <c r="H11" s="27" t="n">
        <v>92</v>
      </c>
      <c r="I11" s="70" t="n">
        <v>600</v>
      </c>
      <c r="J11" s="42">
        <f>IF(H11=0,"",I11/H11)</f>
        <v/>
      </c>
    </row>
    <row r="12" ht="17" customHeight="1">
      <c r="A12" s="66" t="n">
        <v>46113</v>
      </c>
      <c r="B12" s="21" t="n">
        <v>41020</v>
      </c>
      <c r="C12" s="67">
        <f>B12-B11</f>
        <v/>
      </c>
      <c r="D12" s="21" t="n">
        <v>302700</v>
      </c>
      <c r="E12" s="21" t="n">
        <v>19900</v>
      </c>
      <c r="F12" s="37">
        <f>IF(D12=0,"",E12/D12)</f>
        <v/>
      </c>
      <c r="G12" s="21" t="n">
        <v>3460</v>
      </c>
      <c r="H12" s="21" t="n">
        <v>97</v>
      </c>
      <c r="I12" s="55" t="n">
        <v>600</v>
      </c>
      <c r="J12" s="39">
        <f>IF(H12=0,"",I12/H12)</f>
        <v/>
      </c>
    </row>
    <row r="13" ht="17" customHeight="1">
      <c r="A13" s="68" t="n">
        <v>46143</v>
      </c>
      <c r="B13" s="27" t="n">
        <v>42080</v>
      </c>
      <c r="C13" s="69">
        <f>B13-B12</f>
        <v/>
      </c>
      <c r="D13" s="27" t="n">
        <v>331500</v>
      </c>
      <c r="E13" s="27" t="n">
        <v>21600</v>
      </c>
      <c r="F13" s="40">
        <f>IF(D13=0,"",E13/D13)</f>
        <v/>
      </c>
      <c r="G13" s="27" t="n">
        <v>3720</v>
      </c>
      <c r="H13" s="27" t="n">
        <v>108</v>
      </c>
      <c r="I13" s="70" t="n">
        <v>700</v>
      </c>
      <c r="J13" s="42">
        <f>IF(H13=0,"",I13/H13)</f>
        <v/>
      </c>
    </row>
    <row r="14" ht="17" customHeight="1">
      <c r="A14" s="66" t="n">
        <v>46174</v>
      </c>
      <c r="B14" s="21" t="n">
        <v>42900</v>
      </c>
      <c r="C14" s="67">
        <f>B14-B13</f>
        <v/>
      </c>
      <c r="D14" s="21" t="n">
        <v>318200</v>
      </c>
      <c r="E14" s="21" t="n">
        <v>20300</v>
      </c>
      <c r="F14" s="37">
        <f>IF(D14=0,"",E14/D14)</f>
        <v/>
      </c>
      <c r="G14" s="21" t="n">
        <v>3610</v>
      </c>
      <c r="H14" s="21" t="n">
        <v>104</v>
      </c>
      <c r="I14" s="55" t="n">
        <v>700</v>
      </c>
      <c r="J14" s="39">
        <f>IF(H14=0,"",I14/H14)</f>
        <v/>
      </c>
    </row>
    <row r="15" ht="17" customHeight="1">
      <c r="A15" s="68" t="n">
        <v>46204</v>
      </c>
      <c r="B15" s="27" t="n">
        <v>44160</v>
      </c>
      <c r="C15" s="69">
        <f>B15-B14</f>
        <v/>
      </c>
      <c r="D15" s="27" t="n">
        <v>356800</v>
      </c>
      <c r="E15" s="27" t="n">
        <v>23400</v>
      </c>
      <c r="F15" s="40">
        <f>IF(D15=0,"",E15/D15)</f>
        <v/>
      </c>
      <c r="G15" s="27" t="n">
        <v>3980</v>
      </c>
      <c r="H15" s="27" t="n">
        <v>118</v>
      </c>
      <c r="I15" s="70" t="n">
        <v>900</v>
      </c>
      <c r="J15" s="42">
        <f>IF(H15=0,"",I15/H15)</f>
        <v/>
      </c>
    </row>
    <row r="16" ht="17" customHeight="1">
      <c r="A16" s="66" t="n">
        <v>46235</v>
      </c>
      <c r="B16" s="21" t="n">
        <v>45780</v>
      </c>
      <c r="C16" s="67">
        <f>B16-B15</f>
        <v/>
      </c>
      <c r="D16" s="21" t="n">
        <v>372000</v>
      </c>
      <c r="E16" s="21" t="n">
        <v>24100</v>
      </c>
      <c r="F16" s="37">
        <f>IF(D16=0,"",E16/D16)</f>
        <v/>
      </c>
      <c r="G16" s="21" t="n">
        <v>4210</v>
      </c>
      <c r="H16" s="21" t="n">
        <v>129</v>
      </c>
      <c r="I16" s="55" t="n">
        <v>900</v>
      </c>
      <c r="J16" s="39">
        <f>IF(H16=0,"",I16/H16)</f>
        <v/>
      </c>
    </row>
    <row r="17" ht="17" customHeight="1">
      <c r="A17" s="71">
        <f>'Monthly Report'!E5</f>
        <v/>
      </c>
      <c r="B17" s="72">
        <f>'Monthly Report'!C18</f>
        <v/>
      </c>
      <c r="C17" s="73">
        <f>B17-B16</f>
        <v/>
      </c>
      <c r="D17" s="72">
        <f>'Monthly Report'!H18</f>
        <v/>
      </c>
      <c r="E17" s="72">
        <f>'Monthly Report'!B27</f>
        <v/>
      </c>
      <c r="F17" s="74">
        <f>IF(D17=0,"",E17/D17)</f>
        <v/>
      </c>
      <c r="G17" s="72">
        <f>'Monthly Report'!E27</f>
        <v/>
      </c>
      <c r="H17" s="72">
        <f>'Monthly Report'!G27</f>
        <v/>
      </c>
      <c r="I17" s="75">
        <f>'Monthly Report'!H27</f>
        <v/>
      </c>
      <c r="J17" s="76">
        <f>IF(H17=0,"",I17/H17)</f>
        <v/>
      </c>
    </row>
    <row r="18">
      <c r="A18" s="77" t="inlineStr">
        <is>
          <t>12 months</t>
        </is>
      </c>
      <c r="B18" s="78" t="n"/>
      <c r="C18" s="79">
        <f>SUM(C6:C17)</f>
        <v/>
      </c>
      <c r="D18" s="78">
        <f>SUM(D6:D17)</f>
        <v/>
      </c>
      <c r="E18" s="78">
        <f>SUM(E6:E17)</f>
        <v/>
      </c>
      <c r="F18" s="80">
        <f>IF(D18=0,0,E18/D18)</f>
        <v/>
      </c>
      <c r="G18" s="78">
        <f>SUM(G6:G17)</f>
        <v/>
      </c>
      <c r="H18" s="78">
        <f>SUM(H6:H17)</f>
        <v/>
      </c>
      <c r="I18" s="81">
        <f>SUM(I6:I17)</f>
        <v/>
      </c>
      <c r="J18" s="82">
        <f>IF(H18=0,0,I18/H18)</f>
        <v/>
      </c>
    </row>
  </sheetData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Social Media Report Template</dc:title>
  <dcterms:created xmlns:dcterms="http://purl.org/dc/terms/" xmlns:xsi="http://www.w3.org/2001/XMLSchema-instance" xsi:type="dcterms:W3CDTF">2026-10-17T06:58:55Z</dcterms:created>
  <dcterms:modified xmlns:dcterms="http://purl.org/dc/terms/" xmlns:xsi="http://www.w3.org/2001/XMLSchema-instance" xsi:type="dcterms:W3CDTF">2026-10-17T06:58:55Z</dcterms:modified>
</cp:coreProperties>
</file>