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3 Scorecard" sheetId="1" state="visible" r:id="rId1"/>
    <sheet xmlns:r="http://schemas.openxmlformats.org/officeDocument/2006/relationships" name="Monthly Detail" sheetId="2" state="visible" r:id="rId2"/>
  </sheets>
  <definedNames>
    <definedName name="_xlnm.Print_Area" localSheetId="0">'Q3 Scorecard'!$A$1:$I$30</definedName>
    <definedName name="_xlnm.Print_Area" localSheetId="1">'Monthly Detail'!$A$1:$G$17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0.0%;-0.0%"/>
    <numFmt numFmtId="166" formatCode="+0.0&quot; pts&quot;;-0.0&quot; pts&quot;"/>
    <numFmt numFmtId="167" formatCode="&quot;$&quot;0.00"/>
  </numFmts>
  <fonts count="17">
    <font>
      <name val="Calibri"/>
      <family val="2"/>
      <color theme="1"/>
      <sz val="11"/>
      <scheme val="minor"/>
    </font>
    <font>
      <name val="Palatino Linotype"/>
      <b val="1"/>
      <color rgb="004A1F14"/>
      <sz val="17"/>
    </font>
    <font>
      <name val="Lucida Sans"/>
      <i val="1"/>
      <color rgb="007A6A62"/>
      <sz val="9"/>
    </font>
    <font>
      <name val="Lucida Sans"/>
      <b val="1"/>
      <color rgb="00FFFFFF"/>
      <sz val="9"/>
    </font>
    <font>
      <name val="Lucida Sans"/>
      <color rgb="002B201C"/>
      <sz val="9.5"/>
    </font>
    <font>
      <name val="Lucida Sans"/>
      <b val="1"/>
      <color rgb="004A1F14"/>
      <sz val="9.5"/>
    </font>
    <font>
      <name val="Lucida Sans"/>
      <b val="1"/>
      <color rgb="002B201C"/>
      <sz val="9.5"/>
    </font>
    <font>
      <name val="Lucida Sans"/>
      <b val="1"/>
      <color rgb="00D9C08C"/>
      <sz val="8.5"/>
    </font>
    <font>
      <name val="Palatino Linotype"/>
      <b val="1"/>
      <color rgb="00FFFFFF"/>
      <sz val="20"/>
    </font>
    <font>
      <name val="Lucida Sans"/>
      <color rgb="00EBDDD3"/>
      <sz val="9"/>
    </font>
    <font>
      <name val="Lucida Sans"/>
      <b val="1"/>
      <color rgb="004A1F14"/>
      <sz val="10"/>
    </font>
    <font>
      <name val="Lucida Sans"/>
      <b val="1"/>
      <color rgb="00FFFFFF"/>
      <sz val="8.5"/>
    </font>
    <font>
      <name val="Lucida Sans"/>
      <color rgb="007A6A62"/>
      <sz val="9.5"/>
    </font>
    <font>
      <name val="Lucida Sans"/>
      <b val="1"/>
      <color rgb="002B201C"/>
      <sz val="9"/>
    </font>
    <font>
      <name val="Palatino Linotype"/>
      <b val="1"/>
      <color rgb="004A1F14"/>
      <sz val="11"/>
    </font>
    <font>
      <name val="Lucida Sans"/>
      <b val="1"/>
      <color rgb="007A6A62"/>
      <sz val="8"/>
    </font>
    <font>
      <name val="Lucida Sans"/>
      <color rgb="007A6A62"/>
      <sz val="8"/>
    </font>
  </fonts>
  <fills count="5">
    <fill>
      <patternFill/>
    </fill>
    <fill>
      <patternFill patternType="gray125"/>
    </fill>
    <fill>
      <patternFill patternType="solid">
        <fgColor rgb="006B2E1F"/>
      </patternFill>
    </fill>
    <fill>
      <patternFill patternType="solid">
        <fgColor rgb="00F6EFDF"/>
      </patternFill>
    </fill>
    <fill>
      <patternFill patternType="solid">
        <fgColor rgb="004A1F14"/>
      </patternFill>
    </fill>
  </fills>
  <borders count="3">
    <border>
      <left/>
      <right/>
      <top/>
      <bottom/>
      <diagonal/>
    </border>
    <border>
      <bottom style="medium">
        <color rgb="00D9C08C"/>
      </bottom>
    </border>
    <border>
      <bottom style="thin">
        <color rgb="00E2D8C6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7" fillId="2" borderId="0" applyAlignment="1" pivotButton="0" quotePrefix="0" xfId="0">
      <alignment horizontal="left" vertical="bottom" wrapText="1" indent="1"/>
    </xf>
    <xf numFmtId="0" fontId="8" fillId="2" borderId="0" applyAlignment="1" pivotButton="0" quotePrefix="0" xfId="0">
      <alignment horizontal="left" vertical="center" wrapText="1" indent="1"/>
    </xf>
    <xf numFmtId="0" fontId="9" fillId="2" borderId="0" applyAlignment="1" pivotButton="0" quotePrefix="0" xfId="0">
      <alignment horizontal="left" vertical="top" wrapText="1" indent="1"/>
    </xf>
    <xf numFmtId="0" fontId="10" fillId="3" borderId="0" applyAlignment="1" pivotButton="0" quotePrefix="0" xfId="0">
      <alignment horizontal="left" vertical="center" wrapText="1" indent="1"/>
    </xf>
    <xf numFmtId="0" fontId="11" fillId="4" borderId="0" applyAlignment="1" pivotButton="0" quotePrefix="0" xfId="0">
      <alignment horizontal="left" vertical="center" wrapText="1" indent="1"/>
    </xf>
    <xf numFmtId="0" fontId="11" fillId="4" borderId="0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 indent="1"/>
    </xf>
    <xf numFmtId="3" fontId="10" fillId="0" borderId="2" applyAlignment="1" pivotButton="0" quotePrefix="0" xfId="0">
      <alignment horizontal="right" vertical="center" wrapText="1"/>
    </xf>
    <xf numFmtId="3" fontId="12" fillId="0" borderId="2" applyAlignment="1" pivotButton="0" quotePrefix="0" xfId="0">
      <alignment horizontal="right" vertical="center" wrapText="1"/>
    </xf>
    <xf numFmtId="165" fontId="4" fillId="0" borderId="2" applyAlignment="1" pivotButton="0" quotePrefix="0" xfId="0">
      <alignment horizontal="right" vertical="center" wrapText="1"/>
    </xf>
    <xf numFmtId="0" fontId="13" fillId="0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 indent="1"/>
    </xf>
    <xf numFmtId="164" fontId="10" fillId="3" borderId="2" applyAlignment="1" pivotButton="0" quotePrefix="0" xfId="0">
      <alignment horizontal="right" vertical="center" wrapText="1"/>
    </xf>
    <xf numFmtId="164" fontId="12" fillId="3" borderId="2" applyAlignment="1" pivotButton="0" quotePrefix="0" xfId="0">
      <alignment horizontal="right" vertical="center" wrapText="1"/>
    </xf>
    <xf numFmtId="166" fontId="4" fillId="3" borderId="2" applyAlignment="1" pivotButton="0" quotePrefix="0" xfId="0">
      <alignment horizontal="right" vertical="center" wrapText="1"/>
    </xf>
    <xf numFmtId="0" fontId="13" fillId="3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right" vertical="center" wrapText="1"/>
    </xf>
    <xf numFmtId="1" fontId="12" fillId="0" borderId="2" applyAlignment="1" pivotButton="0" quotePrefix="0" xfId="0">
      <alignment horizontal="right" vertical="center" wrapText="1"/>
    </xf>
    <xf numFmtId="9" fontId="10" fillId="3" borderId="2" applyAlignment="1" pivotButton="0" quotePrefix="0" xfId="0">
      <alignment horizontal="right" vertical="center" wrapText="1"/>
    </xf>
    <xf numFmtId="9" fontId="12" fillId="3" borderId="2" applyAlignment="1" pivotButton="0" quotePrefix="0" xfId="0">
      <alignment horizontal="right" vertical="center" wrapText="1"/>
    </xf>
    <xf numFmtId="167" fontId="10" fillId="3" borderId="2" applyAlignment="1" pivotButton="0" quotePrefix="0" xfId="0">
      <alignment horizontal="right" vertical="center" wrapText="1"/>
    </xf>
    <xf numFmtId="167" fontId="12" fillId="3" borderId="2" applyAlignment="1" pivotButton="0" quotePrefix="0" xfId="0">
      <alignment horizontal="right" vertical="center" wrapText="1"/>
    </xf>
    <xf numFmtId="165" fontId="4" fillId="3" borderId="2" applyAlignment="1" pivotButton="0" quotePrefix="0" xfId="0">
      <alignment horizontal="right" vertical="center" wrapText="1"/>
    </xf>
    <xf numFmtId="0" fontId="1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15" fillId="0" borderId="0" pivotButton="0" quotePrefix="0" xfId="0"/>
    <xf numFmtId="0" fontId="16" fillId="0" borderId="0" pivotButton="0" quotePrefix="0" xfId="0"/>
    <xf numFmtId="3" fontId="16" fillId="0" borderId="0" pivotButton="0" quotePrefix="0" xfId="0"/>
    <xf numFmtId="0" fontId="1" fillId="0" borderId="1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 indent="1"/>
    </xf>
    <xf numFmtId="0" fontId="3" fillId="2" borderId="0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 wrapText="1"/>
    </xf>
    <xf numFmtId="3" fontId="5" fillId="3" borderId="2" applyAlignment="1" pivotButton="0" quotePrefix="0" xfId="0">
      <alignment horizontal="right" vertical="center" wrapText="1"/>
    </xf>
    <xf numFmtId="0" fontId="5" fillId="3" borderId="2" applyAlignment="1" pivotButton="0" quotePrefix="0" xfId="0">
      <alignment horizontal="left" vertical="center" wrapText="1" indent="1"/>
    </xf>
    <xf numFmtId="3" fontId="6" fillId="3" borderId="2" applyAlignment="1" pivotButton="0" quotePrefix="0" xfId="0">
      <alignment horizontal="right" vertical="center" wrapText="1"/>
    </xf>
    <xf numFmtId="164" fontId="6" fillId="3" borderId="2" applyAlignment="1" pivotButton="0" quotePrefix="0" xfId="0">
      <alignment horizontal="right" vertical="center" wrapText="1"/>
    </xf>
    <xf numFmtId="164" fontId="5" fillId="3" borderId="2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ont>
        <name val="Lucida Sans"/>
        <b val="1"/>
        <color rgb="003E7247"/>
      </font>
    </dxf>
    <dxf>
      <font>
        <name val="Lucida Sans"/>
        <b val="1"/>
        <color rgb="00A832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D9C08C"/>
            </a:solidFill>
            <a:ln xmlns:a="http://schemas.openxmlformats.org/drawingml/2006/main">
              <a:solidFill>
                <a:srgbClr val="D9C08C"/>
              </a:solidFill>
              <a:prstDash val="solid"/>
            </a:ln>
          </spPr>
          <dPt>
            <idx val="4"/>
            <spPr>
              <a:solidFill xmlns:a="http://schemas.openxmlformats.org/drawingml/2006/main">
                <a:srgbClr val="6B2E1F"/>
              </a:solidFill>
              <a:ln xmlns:a="http://schemas.openxmlformats.org/drawingml/2006/main">
                <a:solidFill>
                  <a:srgbClr val="6B2E1F"/>
                </a:solidFill>
                <a:prstDash val="solid"/>
              </a:ln>
            </spPr>
          </dPt>
          <cat>
            <numRef>
              <f>'Q3 Scorecard'!$J$19:$J$23</f>
            </numRef>
          </cat>
          <val>
            <numRef>
              <f>'Q3 Scorecard'!$K$19:$K$23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18</row>
      <rowOff>0</rowOff>
    </from>
    <ext cx="6300000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7" customWidth="1" min="2" max="2"/>
    <col width="12" customWidth="1" min="3" max="3"/>
    <col width="12" customWidth="1" min="4" max="4"/>
    <col width="10" customWidth="1" min="5" max="5"/>
    <col width="12" customWidth="1" min="6" max="6"/>
    <col width="11" customWidth="1" min="7" max="7"/>
    <col width="12" customWidth="1" min="8" max="8"/>
    <col width="2" customWidth="1" min="9" max="9"/>
    <col width="13" customWidth="1" min="10" max="10"/>
  </cols>
  <sheetData>
    <row r="2">
      <c r="B2" s="1" t="inlineStr">
        <is>
          <t>QUARTERLY REPORT</t>
        </is>
      </c>
    </row>
    <row r="3" ht="32" customHeight="1">
      <c r="B3" s="2" t="inlineStr">
        <is>
          <t>Q3 2026 · July to September</t>
        </is>
      </c>
    </row>
    <row r="4" ht="18" customHeight="1">
      <c r="B4" s="3" t="inlineStr">
        <is>
          <t>Hollis &amp; Grey Coffee Roasters (illustrative) · prepared 14 Oct 2026 for the owners' quarterly review</t>
        </is>
      </c>
    </row>
    <row r="6" ht="24" customHeight="1">
      <c r="B6" s="4">
        <f>"Revenue "&amp;TEXT(C9,"$#,##0")&amp;" ("&amp;TEXT(C9/D9-1,"+0.0%;-0.0%")&amp;" on Q2, "&amp;TEXT(C9/H9-1,"+0.0%;-0.0%")&amp;" year on year)  ·  "&amp;TEXT(C9/F9,"0%")&amp;" of target  ·  operating margin "&amp;TEXT(C12,"0.0%")</f>
        <v/>
      </c>
    </row>
    <row r="8">
      <c r="B8" s="5" t="inlineStr">
        <is>
          <t>Measure</t>
        </is>
      </c>
      <c r="C8" s="6" t="inlineStr">
        <is>
          <t>Q3 2026</t>
        </is>
      </c>
      <c r="D8" s="6" t="inlineStr">
        <is>
          <t>Q2 2026</t>
        </is>
      </c>
      <c r="E8" s="6" t="inlineStr">
        <is>
          <t>vs Q2</t>
        </is>
      </c>
      <c r="F8" s="6" t="inlineStr">
        <is>
          <t>Q3 target</t>
        </is>
      </c>
      <c r="G8" s="6" t="inlineStr">
        <is>
          <t>vs target</t>
        </is>
      </c>
      <c r="H8" s="6" t="inlineStr">
        <is>
          <t>Q3 2025</t>
        </is>
      </c>
    </row>
    <row r="9" ht="18" customHeight="1">
      <c r="B9" s="7" t="inlineStr">
        <is>
          <t>Revenue</t>
        </is>
      </c>
      <c r="C9" s="8">
        <f>'Monthly Detail'!F9</f>
        <v/>
      </c>
      <c r="D9" s="9" t="n">
        <v>668900</v>
      </c>
      <c r="E9" s="10">
        <f>C9/D9-1</f>
        <v/>
      </c>
      <c r="F9" s="9" t="n">
        <v>735000</v>
      </c>
      <c r="G9" s="11">
        <f>IF("H"="H",IF(C9&gt;=F9,"✓ met","✗ "&amp;TEXT(IF(FALSE,(C9-F9)*100,C9/F9-1),IF(FALSE,"+0.0"" pts"";-0.0"" pts""","+0%;-0%"))),IF(C9&lt;=F9,"✓ met","✗ "&amp;TEXT(C9/F9-1,"+0%;-0%")))</f>
        <v/>
      </c>
      <c r="H9" s="9" t="n">
        <v>640300</v>
      </c>
    </row>
    <row r="10" ht="18" customHeight="1">
      <c r="B10" s="12" t="inlineStr">
        <is>
          <t>Gross margin %</t>
        </is>
      </c>
      <c r="C10" s="13">
        <f>'Monthly Detail'!F12</f>
        <v/>
      </c>
      <c r="D10" s="14" t="n">
        <v>0.431</v>
      </c>
      <c r="E10" s="15">
        <f>(C10-D10)*100</f>
        <v/>
      </c>
      <c r="F10" s="14" t="n">
        <v>0.44</v>
      </c>
      <c r="G10" s="16">
        <f>IF("H"="H",IF(C10&gt;=F10,"✓ met","✗ "&amp;TEXT(IF(TRUE,(C10-F10)*100,C10/F10-1),IF(TRUE,"+0.0"" pts"";-0.0"" pts""","+0%;-0%"))),IF(C10&lt;=F10,"✓ met","✗ "&amp;TEXT(C10/F10-1,"+0%;-0%")))</f>
        <v/>
      </c>
      <c r="H10" s="14" t="n">
        <v>0.425</v>
      </c>
    </row>
    <row r="11" ht="18" customHeight="1">
      <c r="B11" s="7" t="inlineStr">
        <is>
          <t>Operating expenses</t>
        </is>
      </c>
      <c r="C11" s="8">
        <f>'Monthly Detail'!F13</f>
        <v/>
      </c>
      <c r="D11" s="9" t="n">
        <v>209300</v>
      </c>
      <c r="E11" s="10">
        <f>C11/D11-1</f>
        <v/>
      </c>
      <c r="F11" s="9" t="n">
        <v>214000</v>
      </c>
      <c r="G11" s="11">
        <f>IF("L"="H",IF(C11&gt;=F11,"✓ met","✗ "&amp;TEXT(IF(FALSE,(C11-F11)*100,C11/F11-1),IF(FALSE,"+0.0"" pts"";-0.0"" pts""","+0%;-0%"))),IF(C11&lt;=F11,"✓ met","✗ "&amp;TEXT(C11/F11-1,"+0%;-0%")))</f>
        <v/>
      </c>
      <c r="H11" s="9" t="n">
        <v>198600</v>
      </c>
    </row>
    <row r="12" ht="18" customHeight="1">
      <c r="B12" s="12" t="inlineStr">
        <is>
          <t>Operating margin %</t>
        </is>
      </c>
      <c r="C12" s="13">
        <f>'Monthly Detail'!F15</f>
        <v/>
      </c>
      <c r="D12" s="14" t="n">
        <v>0.123</v>
      </c>
      <c r="E12" s="15">
        <f>(C12-D12)*100</f>
        <v/>
      </c>
      <c r="F12" s="14" t="n">
        <v>0.14</v>
      </c>
      <c r="G12" s="16">
        <f>IF("H"="H",IF(C12&gt;=F12,"✓ met","✗ "&amp;TEXT(IF(TRUE,(C12-F12)*100,C12/F12-1),IF(TRUE,"+0.0"" pts"";-0.0"" pts""","+0%;-0%"))),IF(C12&lt;=F12,"✓ met","✗ "&amp;TEXT(C12/F12-1,"+0%;-0%")))</f>
        <v/>
      </c>
      <c r="H12" s="14" t="n">
        <v>0.118</v>
      </c>
    </row>
    <row r="13" ht="18" customHeight="1">
      <c r="B13" s="7" t="inlineStr">
        <is>
          <t>New wholesale accounts</t>
        </is>
      </c>
      <c r="C13" s="17">
        <f>'Monthly Detail'!F16</f>
        <v/>
      </c>
      <c r="D13" s="18" t="n">
        <v>9</v>
      </c>
      <c r="E13" s="10">
        <f>C13/D13-1</f>
        <v/>
      </c>
      <c r="F13" s="18" t="n">
        <v>12</v>
      </c>
      <c r="G13" s="11">
        <f>IF("H"="H",IF(C13&gt;=F13,"✓ met","✗ "&amp;TEXT(IF(FALSE,(C13-F13)*100,C13/F13-1),IF(FALSE,"+0.0"" pts"";-0.0"" pts""","+0%;-0%"))),IF(C13&lt;=F13,"✓ met","✗ "&amp;TEXT(C13/F13-1,"+0%;-0%")))</f>
        <v/>
      </c>
      <c r="H13" s="18" t="n">
        <v>6</v>
      </c>
    </row>
    <row r="14" ht="18" customHeight="1">
      <c r="B14" s="12" t="inlineStr">
        <is>
          <t>Wholesale retention %</t>
        </is>
      </c>
      <c r="C14" s="19" t="n">
        <v>0.91</v>
      </c>
      <c r="D14" s="20" t="n">
        <v>0.93</v>
      </c>
      <c r="E14" s="15">
        <f>(C14-D14)*100</f>
        <v/>
      </c>
      <c r="F14" s="20" t="n">
        <v>0.92</v>
      </c>
      <c r="G14" s="16">
        <f>IF("H"="H",IF(C14&gt;=F14,"✓ met","✗ "&amp;TEXT(IF(TRUE,(C14-F14)*100,C14/F14-1),IF(TRUE,"+0.0"" pts"";-0.0"" pts""","+0%;-0%"))),IF(C14&lt;=F14,"✓ met","✗ "&amp;TEXT(C14/F14-1,"+0%;-0%")))</f>
        <v/>
      </c>
      <c r="H14" s="20" t="n">
        <v>0.89</v>
      </c>
    </row>
    <row r="15" ht="18" customHeight="1">
      <c r="B15" s="7" t="inlineStr">
        <is>
          <t>Online orders</t>
        </is>
      </c>
      <c r="C15" s="8">
        <f>'Monthly Detail'!F17</f>
        <v/>
      </c>
      <c r="D15" s="9" t="n">
        <v>2940</v>
      </c>
      <c r="E15" s="10">
        <f>C15/D15-1</f>
        <v/>
      </c>
      <c r="F15" s="9" t="n">
        <v>3300</v>
      </c>
      <c r="G15" s="11">
        <f>IF("H"="H",IF(C15&gt;=F15,"✓ met","✗ "&amp;TEXT(IF(FALSE,(C15-F15)*100,C15/F15-1),IF(FALSE,"+0.0"" pts"";-0.0"" pts""","+0%;-0%"))),IF(C15&lt;=F15,"✓ met","✗ "&amp;TEXT(C15/F15-1,"+0%;-0%")))</f>
        <v/>
      </c>
      <c r="H15" s="9" t="n">
        <v>2410</v>
      </c>
    </row>
    <row r="16" ht="18" customHeight="1">
      <c r="B16" s="12" t="inlineStr">
        <is>
          <t>Online avg order value</t>
        </is>
      </c>
      <c r="C16" s="21">
        <f>'Monthly Detail'!F8/'Monthly Detail'!F17</f>
        <v/>
      </c>
      <c r="D16" s="22" t="n">
        <v>23.4</v>
      </c>
      <c r="E16" s="23">
        <f>C16/D16-1</f>
        <v/>
      </c>
      <c r="F16" s="22" t="n">
        <v>23</v>
      </c>
      <c r="G16" s="16">
        <f>IF("H"="H",IF(C16&gt;=F16,"✓ met","✗ "&amp;TEXT(IF(FALSE,(C16-F16)*100,C16/F16-1),IF(FALSE,"+0.0"" pts"";-0.0"" pts""","+0%;-0%"))),IF(C16&lt;=F16,"✓ met","✗ "&amp;TEXT(C16/F16-1,"+0%;-0%")))</f>
        <v/>
      </c>
      <c r="H16" s="22" t="n">
        <v>22.1</v>
      </c>
    </row>
    <row r="18">
      <c r="B18" s="24" t="inlineStr">
        <is>
          <t>Revenue, last five quarters</t>
        </is>
      </c>
      <c r="C18" s="25" t="n"/>
      <c r="D18" s="25" t="n"/>
      <c r="E18" s="25" t="n"/>
      <c r="F18" s="25" t="n"/>
      <c r="G18" s="25" t="n"/>
      <c r="H18" s="25" t="n"/>
      <c r="J18" s="26" t="inlineStr">
        <is>
          <t>Chart data</t>
        </is>
      </c>
    </row>
    <row r="19">
      <c r="J19" s="27" t="inlineStr">
        <is>
          <t>Q3 25</t>
        </is>
      </c>
      <c r="K19" s="28" t="n">
        <v>640300</v>
      </c>
    </row>
    <row r="20">
      <c r="J20" s="27" t="inlineStr">
        <is>
          <t>Q4 25</t>
        </is>
      </c>
      <c r="K20" s="28" t="n">
        <v>702100</v>
      </c>
    </row>
    <row r="21">
      <c r="J21" s="27" t="inlineStr">
        <is>
          <t>Q1 26</t>
        </is>
      </c>
      <c r="K21" s="28" t="n">
        <v>611800</v>
      </c>
    </row>
    <row r="22">
      <c r="J22" s="27" t="inlineStr">
        <is>
          <t>Q2 26</t>
        </is>
      </c>
      <c r="K22" s="28" t="n">
        <v>668900</v>
      </c>
    </row>
    <row r="23">
      <c r="J23" s="27" t="inlineStr">
        <is>
          <t>Q3 26</t>
        </is>
      </c>
      <c r="K23" s="28">
        <f>C9</f>
        <v/>
      </c>
    </row>
  </sheetData>
  <mergeCells count="4">
    <mergeCell ref="B3:H3"/>
    <mergeCell ref="B6:H6"/>
    <mergeCell ref="B2:H2"/>
    <mergeCell ref="B4:H4"/>
  </mergeCells>
  <conditionalFormatting sqref="G9:G16">
    <cfRule type="expression" priority="1" dxfId="0">
      <formula>LEFT(G9,1)="✓"</formula>
    </cfRule>
    <cfRule type="expression" priority="2" dxfId="1">
      <formula>LEFT(G9,1)="✗"</formula>
    </cfRule>
  </conditionalFormatting>
  <pageMargins left="0.4" right="0.4" top="0.45" bottom="0.45" header="0.5" footer="0.5"/>
  <pageSetup orientation="portrait" paperSize="1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3" customWidth="1" min="4" max="4"/>
    <col width="13" customWidth="1" min="5" max="5"/>
    <col width="15" customWidth="1" min="6" max="6"/>
    <col width="2" customWidth="1" min="7" max="7"/>
  </cols>
  <sheetData>
    <row r="2">
      <c r="B2" s="29" t="inlineStr">
        <is>
          <t>Q3 2026 · Monthly detail</t>
        </is>
      </c>
    </row>
    <row r="3">
      <c r="B3" s="30" t="inlineStr">
        <is>
          <t>Hollis &amp; Grey Coffee Roasters (illustrative sample) · USD</t>
        </is>
      </c>
    </row>
    <row r="5">
      <c r="B5" s="31" t="inlineStr">
        <is>
          <t>Line</t>
        </is>
      </c>
      <c r="C5" s="32" t="inlineStr">
        <is>
          <t>Jul</t>
        </is>
      </c>
      <c r="D5" s="32" t="inlineStr">
        <is>
          <t>Aug</t>
        </is>
      </c>
      <c r="E5" s="32" t="inlineStr">
        <is>
          <t>Sep</t>
        </is>
      </c>
      <c r="F5" s="32" t="inlineStr">
        <is>
          <t>Q3 total</t>
        </is>
      </c>
    </row>
    <row r="6">
      <c r="B6" s="7" t="inlineStr">
        <is>
          <t>Wholesale revenue</t>
        </is>
      </c>
      <c r="C6" s="33" t="n">
        <v>148200</v>
      </c>
      <c r="D6" s="33" t="n">
        <v>152600</v>
      </c>
      <c r="E6" s="33" t="n">
        <v>161900</v>
      </c>
      <c r="F6" s="34">
        <f>SUM(C6:E6)</f>
        <v/>
      </c>
    </row>
    <row r="7">
      <c r="B7" s="7" t="inlineStr">
        <is>
          <t>Café revenue</t>
        </is>
      </c>
      <c r="C7" s="33" t="n">
        <v>61300</v>
      </c>
      <c r="D7" s="33" t="n">
        <v>64800</v>
      </c>
      <c r="E7" s="33" t="n">
        <v>58400</v>
      </c>
      <c r="F7" s="34">
        <f>SUM(C7:E7)</f>
        <v/>
      </c>
    </row>
    <row r="8">
      <c r="B8" s="7" t="inlineStr">
        <is>
          <t>Online revenue</t>
        </is>
      </c>
      <c r="C8" s="33" t="n">
        <v>22700</v>
      </c>
      <c r="D8" s="33" t="n">
        <v>21900</v>
      </c>
      <c r="E8" s="33" t="n">
        <v>27600</v>
      </c>
      <c r="F8" s="34">
        <f>SUM(C8:E8)</f>
        <v/>
      </c>
    </row>
    <row r="9">
      <c r="B9" s="35" t="inlineStr">
        <is>
          <t>Total revenue</t>
        </is>
      </c>
      <c r="C9" s="36">
        <f>SUM(C6:C8)</f>
        <v/>
      </c>
      <c r="D9" s="36">
        <f>SUM(D6:D8)</f>
        <v/>
      </c>
      <c r="E9" s="36">
        <f>SUM(E6:E8)</f>
        <v/>
      </c>
      <c r="F9" s="34">
        <f>SUM(C9:E9)</f>
        <v/>
      </c>
    </row>
    <row r="10">
      <c r="B10" s="7" t="inlineStr">
        <is>
          <t>Cost of goods sold</t>
        </is>
      </c>
      <c r="C10" s="33" t="n">
        <v>129500</v>
      </c>
      <c r="D10" s="33" t="n">
        <v>133800</v>
      </c>
      <c r="E10" s="33" t="n">
        <v>137200</v>
      </c>
      <c r="F10" s="34">
        <f>SUM(C10:E10)</f>
        <v/>
      </c>
    </row>
    <row r="11">
      <c r="B11" s="35" t="inlineStr">
        <is>
          <t>Gross profit</t>
        </is>
      </c>
      <c r="C11" s="36">
        <f>C9-C10</f>
        <v/>
      </c>
      <c r="D11" s="36">
        <f>D9-D10</f>
        <v/>
      </c>
      <c r="E11" s="36">
        <f>E9-E10</f>
        <v/>
      </c>
      <c r="F11" s="34">
        <f>SUM(C11:E11)</f>
        <v/>
      </c>
    </row>
    <row r="12">
      <c r="B12" s="35" t="inlineStr">
        <is>
          <t>Gross margin %</t>
        </is>
      </c>
      <c r="C12" s="37">
        <f>C11/C9</f>
        <v/>
      </c>
      <c r="D12" s="37">
        <f>D11/D9</f>
        <v/>
      </c>
      <c r="E12" s="37">
        <f>E11/E9</f>
        <v/>
      </c>
      <c r="F12" s="38">
        <f>F11/F9</f>
        <v/>
      </c>
    </row>
    <row r="13">
      <c r="B13" s="7" t="inlineStr">
        <is>
          <t>Operating expenses</t>
        </is>
      </c>
      <c r="C13" s="33" t="n">
        <v>71400</v>
      </c>
      <c r="D13" s="33" t="n">
        <v>70900</v>
      </c>
      <c r="E13" s="33" t="n">
        <v>74800</v>
      </c>
      <c r="F13" s="34">
        <f>SUM(C13:E13)</f>
        <v/>
      </c>
    </row>
    <row r="14">
      <c r="B14" s="35" t="inlineStr">
        <is>
          <t>Operating profit</t>
        </is>
      </c>
      <c r="C14" s="36">
        <f>C11-C13</f>
        <v/>
      </c>
      <c r="D14" s="36">
        <f>D11-D13</f>
        <v/>
      </c>
      <c r="E14" s="36">
        <f>E11-E13</f>
        <v/>
      </c>
      <c r="F14" s="34">
        <f>SUM(C14:E14)</f>
        <v/>
      </c>
    </row>
    <row r="15">
      <c r="B15" s="35" t="inlineStr">
        <is>
          <t>Operating margin %</t>
        </is>
      </c>
      <c r="C15" s="37">
        <f>C14/C9</f>
        <v/>
      </c>
      <c r="D15" s="37">
        <f>D14/D9</f>
        <v/>
      </c>
      <c r="E15" s="37">
        <f>E14/E9</f>
        <v/>
      </c>
      <c r="F15" s="38">
        <f>F14/F9</f>
        <v/>
      </c>
    </row>
    <row r="16">
      <c r="B16" s="7" t="inlineStr">
        <is>
          <t>New wholesale accounts</t>
        </is>
      </c>
      <c r="C16" s="33" t="n">
        <v>4</v>
      </c>
      <c r="D16" s="33" t="n">
        <v>3</v>
      </c>
      <c r="E16" s="33" t="n">
        <v>7</v>
      </c>
      <c r="F16" s="34">
        <f>SUM(C16:E16)</f>
        <v/>
      </c>
    </row>
    <row r="17">
      <c r="B17" s="7" t="inlineStr">
        <is>
          <t>Online orders</t>
        </is>
      </c>
      <c r="C17" s="33" t="n">
        <v>1010</v>
      </c>
      <c r="D17" s="33" t="n">
        <v>960</v>
      </c>
      <c r="E17" s="33" t="n">
        <v>1210</v>
      </c>
      <c r="F17" s="34">
        <f>SUM(C17:E17)</f>
        <v/>
      </c>
    </row>
  </sheetData>
  <mergeCells count="1">
    <mergeCell ref="B2:F2"/>
  </mergeCells>
  <pageMargins left="0.4" right="0.4" top="0.45" bottom="0.45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2026-10-23T12:36:16Z</dcterms:created>
  <dcterms:modified xmlns:dcterms="http://purl.org/dc/terms/" xmlns:xsi="http://www.w3.org/2001/XMLSchema-instance" xsi:type="dcterms:W3CDTF">2026-10-23T12:36:16Z</dcterms:modified>
</cp:coreProperties>
</file>