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 Log" sheetId="1" state="visible" r:id="rId1"/>
    <sheet xmlns:r="http://schemas.openxmlformats.org/officeDocument/2006/relationships" name="PO Calculator" sheetId="2" state="visible" r:id="rId2"/>
  </sheets>
  <definedNames>
    <definedName name="_xlnm.Print_Area" localSheetId="0">'PO Log'!$A$1:$P$22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 mmm yyyy"/>
    <numFmt numFmtId="166" formatCode="d mmm"/>
    <numFmt numFmtId="167" formatCode="&quot;$&quot;#,##0.00;-&quot;$&quot;#,##0.00;&quot;–&quot;"/>
    <numFmt numFmtId="168" formatCode="+&quot;$&quot;#,##0.00;-&quot;$&quot;#,##0.00;&quot;$0.00&quot;"/>
    <numFmt numFmtId="169" formatCode="&quot;$&quot;#,##0"/>
    <numFmt numFmtId="170" formatCode="0.0%"/>
  </numFmts>
  <fonts count="23">
    <font>
      <name val="Calibri"/>
      <family val="2"/>
      <color theme="1"/>
      <sz val="11"/>
      <scheme val="minor"/>
    </font>
    <font>
      <name val="Arial"/>
      <b val="1"/>
      <color rgb="002F4858"/>
      <sz val="20"/>
    </font>
    <font>
      <name val="Arial"/>
      <color rgb="006A7A84"/>
      <sz val="9"/>
    </font>
    <font>
      <name val="Arial"/>
      <b val="1"/>
      <color rgb="00FFFFFF"/>
      <sz val="8.5"/>
    </font>
    <font>
      <name val="Arial"/>
      <b val="1"/>
      <color rgb="00FFFFFF"/>
      <sz val="10"/>
    </font>
    <font>
      <name val="Arial"/>
      <color rgb="006A7A84"/>
      <sz val="8"/>
    </font>
    <font>
      <name val="Arial"/>
      <b val="1"/>
      <color rgb="001E2A31"/>
      <sz val="9"/>
    </font>
    <font>
      <name val="Arial"/>
      <color rgb="001E2A31"/>
      <sz val="9"/>
    </font>
    <font>
      <name val="Arial"/>
      <b val="1"/>
      <color rgb="001E2A31"/>
      <sz val="8.5"/>
    </font>
    <font>
      <name val="Arial"/>
      <color rgb="001E2A31"/>
      <sz val="8.5"/>
    </font>
    <font>
      <name val="Arial"/>
      <b val="1"/>
      <color rgb="001E2A31"/>
      <sz val="8"/>
    </font>
    <font>
      <name val="Arial"/>
      <b val="1"/>
      <color rgb="00FFFFFF"/>
      <sz val="9.5"/>
    </font>
    <font>
      <name val="Arial"/>
      <b val="1"/>
      <color rgb="001E2A31"/>
      <sz val="15"/>
    </font>
    <font>
      <name val="Arial"/>
      <b val="1"/>
      <color rgb="00F26B5B"/>
      <sz val="15"/>
    </font>
    <font>
      <name val="Arial"/>
      <i val="1"/>
      <color rgb="006A7A84"/>
      <sz val="8"/>
    </font>
    <font>
      <name val="Arial"/>
      <b val="1"/>
      <color rgb="002F4858"/>
      <sz val="18"/>
    </font>
    <font>
      <name val="Arial"/>
      <b val="1"/>
      <color rgb="006A7A84"/>
      <sz val="8.5"/>
    </font>
    <font>
      <name val="Arial"/>
      <b val="1"/>
      <color rgb="00FFFFFF"/>
      <sz val="11"/>
    </font>
    <font>
      <name val="Arial"/>
      <color rgb="001E2A31"/>
      <sz val="10"/>
    </font>
    <font>
      <name val="Arial"/>
      <color rgb="001E2A31"/>
      <sz val="9.5"/>
    </font>
    <font>
      <name val="Arial"/>
      <b val="1"/>
      <color rgb="001E2A31"/>
      <sz val="9.5"/>
    </font>
    <font>
      <name val="Arial"/>
      <b val="1"/>
      <color rgb="001E2A31"/>
      <sz val="10"/>
    </font>
    <font>
      <name val="Arial"/>
      <i val="1"/>
      <color rgb="006A7A84"/>
      <sz val="8.5"/>
    </font>
  </fonts>
  <fills count="6">
    <fill>
      <patternFill/>
    </fill>
    <fill>
      <patternFill patternType="gray125"/>
    </fill>
    <fill>
      <patternFill patternType="solid">
        <fgColor rgb="00F26B5B"/>
      </patternFill>
    </fill>
    <fill>
      <patternFill patternType="solid">
        <fgColor rgb="00E8EEF1"/>
      </patternFill>
    </fill>
    <fill>
      <patternFill patternType="solid">
        <fgColor rgb="002F4858"/>
      </patternFill>
    </fill>
    <fill>
      <patternFill patternType="solid">
        <fgColor rgb="00FDE7E4"/>
      </patternFill>
    </fill>
  </fills>
  <borders count="4">
    <border>
      <left/>
      <right/>
      <top/>
      <bottom/>
      <diagonal/>
    </border>
    <border>
      <bottom style="medium">
        <color rgb="002F4858"/>
      </bottom>
    </border>
    <border>
      <bottom style="medium">
        <color rgb="00F26B5B"/>
      </bottom>
    </border>
    <border>
      <bottom style="thin">
        <color rgb="00D2DCE1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right" vertical="center"/>
    </xf>
    <xf numFmtId="165" fontId="4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3" borderId="0" applyAlignment="1" pivotButton="0" quotePrefix="0" xfId="0">
      <alignment horizontal="left" vertical="center" wrapText="1" indent="1"/>
    </xf>
    <xf numFmtId="0" fontId="0" fillId="3" borderId="0" pivotButton="0" quotePrefix="0" xfId="0"/>
    <xf numFmtId="169" fontId="12" fillId="3" borderId="1" applyAlignment="1" pivotButton="0" quotePrefix="0" xfId="0">
      <alignment horizontal="left" vertical="center" wrapText="1" indent="1"/>
    </xf>
    <xf numFmtId="0" fontId="0" fillId="3" borderId="1" pivotButton="0" quotePrefix="0" xfId="0"/>
    <xf numFmtId="0" fontId="13" fillId="3" borderId="2" applyAlignment="1" pivotButton="0" quotePrefix="0" xfId="0">
      <alignment horizontal="left" vertical="center" wrapText="1" indent="1"/>
    </xf>
    <xf numFmtId="0" fontId="12" fillId="3" borderId="2" applyAlignment="1" pivotButton="0" quotePrefix="0" xfId="0">
      <alignment horizontal="left" vertical="center" wrapText="1" indent="1"/>
    </xf>
    <xf numFmtId="0" fontId="0" fillId="3" borderId="2" pivotButton="0" quotePrefix="0" xfId="0"/>
    <xf numFmtId="0" fontId="12" fillId="3" borderId="1" applyAlignment="1" pivotButton="0" quotePrefix="0" xfId="0">
      <alignment horizontal="left" vertical="center" wrapText="1" indent="1"/>
    </xf>
    <xf numFmtId="0" fontId="3" fillId="4" borderId="0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166" fontId="7" fillId="0" borderId="3" applyAlignment="1" pivotButton="0" quotePrefix="0" xfId="0">
      <alignment horizontal="center" vertical="center" wrapText="1"/>
    </xf>
    <xf numFmtId="0" fontId="7" fillId="0" borderId="3" applyAlignment="1" pivotButton="0" quotePrefix="0" xfId="0">
      <alignment horizontal="left" vertical="center" wrapText="1" indent="1"/>
    </xf>
    <xf numFmtId="0" fontId="7" fillId="0" borderId="3" applyAlignment="1" pivotButton="0" quotePrefix="0" xfId="0">
      <alignment horizontal="center" vertical="center" wrapText="1"/>
    </xf>
    <xf numFmtId="167" fontId="7" fillId="0" borderId="3" applyAlignment="1" pivotButton="0" quotePrefix="0" xfId="0">
      <alignment horizontal="right" vertical="center" indent="1"/>
    </xf>
    <xf numFmtId="0" fontId="8" fillId="0" borderId="3" applyAlignment="1" pivotButton="0" quotePrefix="0" xfId="0">
      <alignment horizontal="center" vertical="center" wrapText="1"/>
    </xf>
    <xf numFmtId="0" fontId="9" fillId="0" borderId="3" applyAlignment="1" pivotButton="0" quotePrefix="0" xfId="0">
      <alignment horizontal="center" vertical="center" wrapText="1"/>
    </xf>
    <xf numFmtId="168" fontId="6" fillId="0" borderId="3" applyAlignment="1" pivotButton="0" quotePrefix="0" xfId="0">
      <alignment horizontal="right" vertical="center" indent="1"/>
    </xf>
    <xf numFmtId="1" fontId="7" fillId="0" borderId="3" applyAlignment="1" pivotButton="0" quotePrefix="0" xfId="0">
      <alignment horizontal="center" vertical="center" wrapText="1"/>
    </xf>
    <xf numFmtId="0" fontId="10" fillId="0" borderId="3" applyAlignment="1" pivotButton="0" quotePrefix="0" xfId="0">
      <alignment horizontal="center" vertical="center" wrapText="1"/>
    </xf>
    <xf numFmtId="0" fontId="6" fillId="3" borderId="3" applyAlignment="1" pivotButton="0" quotePrefix="0" xfId="0">
      <alignment horizontal="center" vertical="center" wrapText="1"/>
    </xf>
    <xf numFmtId="166" fontId="7" fillId="3" borderId="3" applyAlignment="1" pivotButton="0" quotePrefix="0" xfId="0">
      <alignment horizontal="center" vertical="center" wrapText="1"/>
    </xf>
    <xf numFmtId="0" fontId="7" fillId="3" borderId="3" applyAlignment="1" pivotButton="0" quotePrefix="0" xfId="0">
      <alignment horizontal="left" vertical="center" wrapText="1" indent="1"/>
    </xf>
    <xf numFmtId="0" fontId="7" fillId="3" borderId="3" applyAlignment="1" pivotButton="0" quotePrefix="0" xfId="0">
      <alignment horizontal="center" vertical="center" wrapText="1"/>
    </xf>
    <xf numFmtId="167" fontId="7" fillId="3" borderId="3" applyAlignment="1" pivotButton="0" quotePrefix="0" xfId="0">
      <alignment horizontal="right" vertical="center" indent="1"/>
    </xf>
    <xf numFmtId="0" fontId="8" fillId="3" borderId="3" applyAlignment="1" pivotButton="0" quotePrefix="0" xfId="0">
      <alignment horizontal="center" vertical="center" wrapText="1"/>
    </xf>
    <xf numFmtId="0" fontId="9" fillId="3" borderId="3" applyAlignment="1" pivotButton="0" quotePrefix="0" xfId="0">
      <alignment horizontal="center" vertical="center" wrapText="1"/>
    </xf>
    <xf numFmtId="168" fontId="6" fillId="3" borderId="3" applyAlignment="1" pivotButton="0" quotePrefix="0" xfId="0">
      <alignment horizontal="right" vertical="center" indent="1"/>
    </xf>
    <xf numFmtId="1" fontId="7" fillId="3" borderId="3" applyAlignment="1" pivotButton="0" quotePrefix="0" xfId="0">
      <alignment horizontal="center" vertical="center" wrapText="1"/>
    </xf>
    <xf numFmtId="0" fontId="10" fillId="3" borderId="3" applyAlignment="1" pivotButton="0" quotePrefix="0" xfId="0">
      <alignment horizontal="center" vertical="center" wrapText="1"/>
    </xf>
    <xf numFmtId="0" fontId="11" fillId="4" borderId="0" applyAlignment="1" pivotButton="0" quotePrefix="0" xfId="0">
      <alignment horizontal="left" vertical="center" wrapText="1" indent="1"/>
    </xf>
    <xf numFmtId="0" fontId="0" fillId="4" borderId="0" pivotButton="0" quotePrefix="0" xfId="0"/>
    <xf numFmtId="167" fontId="11" fillId="4" borderId="0" applyAlignment="1" pivotButton="0" quotePrefix="0" xfId="0">
      <alignment horizontal="right" vertical="center" indent="1"/>
    </xf>
    <xf numFmtId="0" fontId="14" fillId="0" borderId="0" applyAlignment="1" pivotButton="0" quotePrefix="0" xfId="0">
      <alignment vertical="center"/>
    </xf>
    <xf numFmtId="0" fontId="15" fillId="0" borderId="0" pivotButton="0" quotePrefix="0" xfId="0"/>
    <xf numFmtId="0" fontId="16" fillId="0" borderId="0" applyAlignment="1" pivotButton="0" quotePrefix="0" xfId="0">
      <alignment horizontal="right" vertical="center" indent="1"/>
    </xf>
    <xf numFmtId="0" fontId="17" fillId="2" borderId="0" applyAlignment="1" pivotButton="0" quotePrefix="0" xfId="0">
      <alignment horizontal="center" vertical="center" wrapText="1"/>
    </xf>
    <xf numFmtId="165" fontId="18" fillId="0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19" fillId="0" borderId="3" applyAlignment="1" pivotButton="0" quotePrefix="0" xfId="0">
      <alignment horizontal="left" vertical="center" wrapText="1" indent="1"/>
    </xf>
    <xf numFmtId="0" fontId="19" fillId="5" borderId="3" applyAlignment="1" pivotButton="0" quotePrefix="0" xfId="0">
      <alignment horizontal="center" vertical="center" wrapText="1"/>
    </xf>
    <xf numFmtId="167" fontId="19" fillId="0" borderId="3" applyAlignment="1" pivotButton="0" quotePrefix="0" xfId="0">
      <alignment horizontal="right" vertical="center" indent="1"/>
    </xf>
    <xf numFmtId="167" fontId="20" fillId="0" borderId="3" applyAlignment="1" pivotButton="0" quotePrefix="0" xfId="0">
      <alignment horizontal="right" vertical="center" indent="1"/>
    </xf>
    <xf numFmtId="0" fontId="19" fillId="0" borderId="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indent="1"/>
    </xf>
    <xf numFmtId="167" fontId="21" fillId="0" borderId="0" applyAlignment="1" pivotButton="0" quotePrefix="0" xfId="0">
      <alignment horizontal="right" vertical="center" indent="1"/>
    </xf>
    <xf numFmtId="0" fontId="22" fillId="0" borderId="0" applyAlignment="1" pivotButton="0" quotePrefix="0" xfId="0">
      <alignment vertical="top" wrapText="1"/>
    </xf>
    <xf numFmtId="170" fontId="21" fillId="5" borderId="0" applyAlignment="1" pivotButton="0" quotePrefix="0" xfId="0">
      <alignment horizontal="right" vertical="center" indent="1"/>
    </xf>
    <xf numFmtId="167" fontId="21" fillId="5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6" fillId="0" borderId="0" applyAlignment="1" pivotButton="0" quotePrefix="0" xfId="0">
      <alignment horizontal="right" vertical="center" indent="1"/>
    </xf>
    <xf numFmtId="167" fontId="17" fillId="4" borderId="0" applyAlignment="1" pivotButton="0" quotePrefix="0" xfId="0">
      <alignment horizontal="right" vertical="center" indent="1"/>
    </xf>
  </cellXfs>
  <cellStyles count="1">
    <cellStyle name="Normal" xfId="0" builtinId="0" hidden="0"/>
  </cellStyles>
  <dxfs count="6">
    <dxf>
      <font>
        <name val="Arial"/>
        <b val="1"/>
        <color rgb="00FFFFFF"/>
      </font>
      <fill>
        <patternFill patternType="solid">
          <fgColor rgb="00F26B5B"/>
        </patternFill>
      </fill>
    </dxf>
    <dxf>
      <font>
        <name val="Arial"/>
        <b val="1"/>
        <color rgb="00FFFFFF"/>
      </font>
      <fill>
        <patternFill patternType="solid">
          <fgColor rgb="00D98E04"/>
        </patternFill>
      </fill>
    </dxf>
    <dxf>
      <font>
        <name val="Arial"/>
        <b val="1"/>
        <color rgb="00FFFFFF"/>
      </font>
      <fill>
        <patternFill patternType="solid">
          <fgColor rgb="002F4858"/>
        </patternFill>
      </fill>
    </dxf>
    <dxf>
      <font>
        <name val="Arial"/>
        <b val="1"/>
        <color rgb="00FFFFFF"/>
      </font>
      <fill>
        <patternFill patternType="solid">
          <fgColor rgb="003C8D6E"/>
        </patternFill>
      </fill>
    </dxf>
    <dxf>
      <font>
        <name val="Arial"/>
        <i val="1"/>
        <color rgb="009AA7AE"/>
      </font>
    </dxf>
    <dxf>
      <font>
        <name val="Arial"/>
        <b val="1"/>
        <color rgb="00F26B5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O22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5" customWidth="1" min="1" max="1"/>
    <col width="11" customWidth="1" min="2" max="2"/>
    <col width="9" customWidth="1" min="3" max="3"/>
    <col width="22" customWidth="1" min="4" max="4"/>
    <col width="12" customWidth="1" min="5" max="5"/>
    <col width="11" customWidth="1" min="6" max="6"/>
    <col width="12" customWidth="1" min="7" max="7"/>
    <col width="16" customWidth="1" min="8" max="8"/>
    <col width="9" customWidth="1" min="9" max="9"/>
    <col width="9" customWidth="1" min="10" max="10"/>
    <col width="11" customWidth="1" min="11" max="11"/>
    <col width="12" customWidth="1" min="12" max="12"/>
    <col width="11" customWidth="1" min="13" max="13"/>
    <col width="12" customWidth="1" min="14" max="14"/>
    <col width="8" customWidth="1" min="15" max="15"/>
    <col width="1.5" customWidth="1" min="16" max="16"/>
  </cols>
  <sheetData>
    <row r="2" ht="30" customHeight="1">
      <c r="B2" s="1" t="inlineStr">
        <is>
          <t>Purchase Order Log</t>
        </is>
      </c>
      <c r="H2" s="2" t="inlineStr">
        <is>
          <t>Tidewater Brewing Co.  ·  purchasing</t>
        </is>
      </c>
      <c r="M2" s="3" t="inlineStr">
        <is>
          <t>As of</t>
        </is>
      </c>
      <c r="N2" s="4" t="n">
        <v>46311</v>
      </c>
    </row>
    <row r="3" ht="4" customHeight="1"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</row>
    <row r="5">
      <c r="B5" s="6" t="inlineStr">
        <is>
          <t>Open commitments</t>
        </is>
      </c>
      <c r="C5" s="7" t="n"/>
      <c r="D5" s="6" t="inlineStr">
        <is>
          <t>Deliveries overdue</t>
        </is>
      </c>
      <c r="E5" s="6" t="inlineStr">
        <is>
          <t>Invoice mismatches</t>
        </is>
      </c>
      <c r="F5" s="7" t="n"/>
      <c r="G5" s="7" t="n"/>
      <c r="H5" s="6" t="inlineStr">
        <is>
          <t>Awaiting approval</t>
        </is>
      </c>
      <c r="I5" s="7" t="n"/>
      <c r="J5" s="6" t="inlineStr">
        <is>
          <t>Spend this month (POs raised)</t>
        </is>
      </c>
      <c r="K5" s="7" t="n"/>
      <c r="L5" s="7" t="n"/>
      <c r="M5" s="6" t="inlineStr">
        <is>
          <t>Received, no invoice yet</t>
        </is>
      </c>
      <c r="N5" s="7" t="n"/>
      <c r="O5" s="7" t="n"/>
    </row>
    <row r="6" ht="26" customHeight="1">
      <c r="B6" s="8">
        <f>SUMPRODUCT((H9:H19&lt;&gt;"Closed")*(H9:H19&lt;&gt;"Cancelled")*(L9:L19=""),G9:G19)</f>
        <v/>
      </c>
      <c r="C6" s="9" t="n"/>
      <c r="D6" s="10">
        <f>COUNTIF(O9:O19,"LATE")</f>
        <v/>
      </c>
      <c r="E6" s="11">
        <f>COUNTIF(O9:O19,"CHECK")&amp;"  ("&amp;TEXT(SUMPRODUCT((L9:L19&lt;&gt;"")*ABS(L9:L19-G9:G19)),"$#,##0.00")&amp;")"</f>
        <v/>
      </c>
      <c r="F6" s="12" t="n"/>
      <c r="G6" s="12" t="n"/>
      <c r="H6" s="13">
        <f>COUNTIF(H9:H19,"Pending approval")</f>
        <v/>
      </c>
      <c r="I6" s="9" t="n"/>
      <c r="J6" s="8">
        <f>SUMPRODUCT((MONTH(C9:C19)=MONTH($N$2))*(YEAR(C9:C19)=YEAR($N$2))*(C9:C19&lt;&gt;""),G9:G19)</f>
        <v/>
      </c>
      <c r="K6" s="9" t="n"/>
      <c r="L6" s="9" t="n"/>
      <c r="M6" s="11">
        <f>COUNTIF(O9:O19,"NO INV")</f>
        <v/>
      </c>
      <c r="N6" s="12" t="n"/>
      <c r="O6" s="12" t="n"/>
    </row>
    <row r="8" ht="24" customHeight="1">
      <c r="B8" s="14" t="inlineStr">
        <is>
          <t>PO #</t>
        </is>
      </c>
      <c r="C8" s="14" t="inlineStr">
        <is>
          <t>Date</t>
        </is>
      </c>
      <c r="D8" s="14" t="inlineStr">
        <is>
          <t>Vendor</t>
        </is>
      </c>
      <c r="E8" s="14" t="inlineStr">
        <is>
          <t>Requested by</t>
        </is>
      </c>
      <c r="F8" s="14" t="inlineStr">
        <is>
          <t>Category</t>
        </is>
      </c>
      <c r="G8" s="14" t="inlineStr">
        <is>
          <t>PO amount</t>
        </is>
      </c>
      <c r="H8" s="14" t="inlineStr">
        <is>
          <t>Status</t>
        </is>
      </c>
      <c r="I8" s="14" t="inlineStr">
        <is>
          <t>Expected</t>
        </is>
      </c>
      <c r="J8" s="14" t="inlineStr">
        <is>
          <t>Received</t>
        </is>
      </c>
      <c r="K8" s="14" t="inlineStr">
        <is>
          <t>Invoice #</t>
        </is>
      </c>
      <c r="L8" s="14" t="inlineStr">
        <is>
          <t>Invoice amt</t>
        </is>
      </c>
      <c r="M8" s="14" t="inlineStr">
        <is>
          <t>Variance</t>
        </is>
      </c>
      <c r="N8" s="14" t="inlineStr">
        <is>
          <t>Days open</t>
        </is>
      </c>
      <c r="O8" s="14" t="inlineStr">
        <is>
          <t>Flag</t>
        </is>
      </c>
    </row>
    <row r="9" ht="19" customHeight="1">
      <c r="B9" s="15" t="inlineStr">
        <is>
          <t>PO-0409</t>
        </is>
      </c>
      <c r="C9" s="16" t="n">
        <v>46267</v>
      </c>
      <c r="D9" s="17" t="inlineStr">
        <is>
          <t>Great Lakes Malt Supply</t>
        </is>
      </c>
      <c r="E9" s="18" t="inlineStr">
        <is>
          <t>M. Ortiz</t>
        </is>
      </c>
      <c r="F9" s="18" t="inlineStr">
        <is>
          <t>Ingredients</t>
        </is>
      </c>
      <c r="G9" s="19" t="n">
        <v>2915.4</v>
      </c>
      <c r="H9" s="20" t="inlineStr">
        <is>
          <t>Closed</t>
        </is>
      </c>
      <c r="I9" s="16" t="n">
        <v>46274</v>
      </c>
      <c r="J9" s="16" t="n">
        <v>46274</v>
      </c>
      <c r="K9" s="21" t="inlineStr">
        <is>
          <t>GLM-55120</t>
        </is>
      </c>
      <c r="L9" s="19" t="n">
        <v>2915.4</v>
      </c>
      <c r="M9" s="22">
        <f>IF(OR(G9="",L9=""),"",L9-G9)</f>
        <v/>
      </c>
      <c r="N9" s="23">
        <f>IF(OR(C9="",H9="Closed"),"",$N$2-C9)</f>
        <v/>
      </c>
      <c r="O9" s="24">
        <f>IF(B9="","",IF(AND(J9="",I9&lt;$N$2,H9&lt;&gt;"Pending approval"),"LATE",IF(AND(L9&lt;&gt;"",ABS(N(M9))&gt;0.005),"CHECK",IF(AND(J9&lt;&gt;"",L9="",H9&lt;&gt;"Closed"),"NO INV",IF(AND(H9="Received",L9&lt;&gt;"",N(M9)=0),"CLOSE","")))))</f>
        <v/>
      </c>
    </row>
    <row r="10" ht="19" customHeight="1">
      <c r="B10" s="25" t="inlineStr">
        <is>
          <t>PO-0410</t>
        </is>
      </c>
      <c r="C10" s="26" t="n">
        <v>46270</v>
      </c>
      <c r="D10" s="27" t="inlineStr">
        <is>
          <t>Northwind Packaging</t>
        </is>
      </c>
      <c r="E10" s="28" t="inlineStr">
        <is>
          <t>S. Patel</t>
        </is>
      </c>
      <c r="F10" s="28" t="inlineStr">
        <is>
          <t>Packaging</t>
        </is>
      </c>
      <c r="G10" s="29" t="n">
        <v>6480</v>
      </c>
      <c r="H10" s="30" t="inlineStr">
        <is>
          <t>Closed</t>
        </is>
      </c>
      <c r="I10" s="26" t="n">
        <v>46281</v>
      </c>
      <c r="J10" s="26" t="n">
        <v>46281</v>
      </c>
      <c r="K10" s="31" t="inlineStr">
        <is>
          <t>NW-30871</t>
        </is>
      </c>
      <c r="L10" s="29" t="n">
        <v>6480</v>
      </c>
      <c r="M10" s="32">
        <f>IF(OR(G10="",L10=""),"",L10-G10)</f>
        <v/>
      </c>
      <c r="N10" s="33">
        <f>IF(OR(C10="",H10="Closed"),"",$N$2-C10)</f>
        <v/>
      </c>
      <c r="O10" s="34">
        <f>IF(B10="","",IF(AND(J10="",I10&lt;$N$2,H10&lt;&gt;"Pending approval"),"LATE",IF(AND(L10&lt;&gt;"",ABS(N(M10))&gt;0.005),"CHECK",IF(AND(J10&lt;&gt;"",L10="",H10&lt;&gt;"Closed"),"NO INV",IF(AND(H10="Received",L10&lt;&gt;"",N(M10)=0),"CLOSE","")))))</f>
        <v/>
      </c>
    </row>
    <row r="11" ht="19" customHeight="1">
      <c r="B11" s="15" t="inlineStr">
        <is>
          <t>PO-0411</t>
        </is>
      </c>
      <c r="C11" s="16" t="n">
        <v>46276</v>
      </c>
      <c r="D11" s="17" t="inlineStr">
        <is>
          <t>KegLink Rentals</t>
        </is>
      </c>
      <c r="E11" s="18" t="inlineStr">
        <is>
          <t>S. Patel</t>
        </is>
      </c>
      <c r="F11" s="18" t="inlineStr">
        <is>
          <t>Equipment</t>
        </is>
      </c>
      <c r="G11" s="19" t="n">
        <v>1150</v>
      </c>
      <c r="H11" s="20" t="inlineStr">
        <is>
          <t>Received</t>
        </is>
      </c>
      <c r="I11" s="16" t="n">
        <v>46283</v>
      </c>
      <c r="J11" s="16" t="n">
        <v>46283</v>
      </c>
      <c r="K11" s="21" t="inlineStr">
        <is>
          <t>KL-2209</t>
        </is>
      </c>
      <c r="L11" s="19" t="n">
        <v>1210</v>
      </c>
      <c r="M11" s="22">
        <f>IF(OR(G11="",L11=""),"",L11-G11)</f>
        <v/>
      </c>
      <c r="N11" s="23">
        <f>IF(OR(C11="",H11="Closed"),"",$N$2-C11)</f>
        <v/>
      </c>
      <c r="O11" s="24">
        <f>IF(B11="","",IF(AND(J11="",I11&lt;$N$2,H11&lt;&gt;"Pending approval"),"LATE",IF(AND(L11&lt;&gt;"",ABS(N(M11))&gt;0.005),"CHECK",IF(AND(J11&lt;&gt;"",L11="",H11&lt;&gt;"Closed"),"NO INV",IF(AND(H11="Received",L11&lt;&gt;"",N(M11)=0),"CLOSE","")))))</f>
        <v/>
      </c>
    </row>
    <row r="12" ht="19" customHeight="1">
      <c r="B12" s="25" t="inlineStr">
        <is>
          <t>PO-0412</t>
        </is>
      </c>
      <c r="C12" s="26" t="n">
        <v>46280</v>
      </c>
      <c r="D12" s="27" t="inlineStr">
        <is>
          <t>Chemstar Sanitation</t>
        </is>
      </c>
      <c r="E12" s="28" t="inlineStr">
        <is>
          <t>J. Byrne</t>
        </is>
      </c>
      <c r="F12" s="28" t="inlineStr">
        <is>
          <t>Cleaning</t>
        </is>
      </c>
      <c r="G12" s="29" t="n">
        <v>642.75</v>
      </c>
      <c r="H12" s="30" t="inlineStr">
        <is>
          <t>Received</t>
        </is>
      </c>
      <c r="I12" s="26" t="n">
        <v>46287</v>
      </c>
      <c r="J12" s="26" t="n">
        <v>46287</v>
      </c>
      <c r="K12" s="31" t="n"/>
      <c r="L12" s="29" t="n"/>
      <c r="M12" s="32">
        <f>IF(OR(G12="",L12=""),"",L12-G12)</f>
        <v/>
      </c>
      <c r="N12" s="33">
        <f>IF(OR(C12="",H12="Closed"),"",$N$2-C12)</f>
        <v/>
      </c>
      <c r="O12" s="34">
        <f>IF(B12="","",IF(AND(J12="",I12&lt;$N$2,H12&lt;&gt;"Pending approval"),"LATE",IF(AND(L12&lt;&gt;"",ABS(N(M12))&gt;0.005),"CHECK",IF(AND(J12&lt;&gt;"",L12="",H12&lt;&gt;"Closed"),"NO INV",IF(AND(H12="Received",L12&lt;&gt;"",N(M12)=0),"CLOSE","")))))</f>
        <v/>
      </c>
    </row>
    <row r="13" ht="19" customHeight="1">
      <c r="B13" s="15" t="inlineStr">
        <is>
          <t>PO-0413</t>
        </is>
      </c>
      <c r="C13" s="16" t="n">
        <v>46287</v>
      </c>
      <c r="D13" s="17" t="inlineStr">
        <is>
          <t>Pacific Label Co.</t>
        </is>
      </c>
      <c r="E13" s="18" t="inlineStr">
        <is>
          <t>A. Kim</t>
        </is>
      </c>
      <c r="F13" s="18" t="inlineStr">
        <is>
          <t>Packaging</t>
        </is>
      </c>
      <c r="G13" s="19" t="n">
        <v>1870</v>
      </c>
      <c r="H13" s="20" t="inlineStr">
        <is>
          <t>Partly received</t>
        </is>
      </c>
      <c r="I13" s="16" t="n">
        <v>46301</v>
      </c>
      <c r="J13" s="16" t="n"/>
      <c r="K13" s="21" t="n"/>
      <c r="L13" s="19" t="n"/>
      <c r="M13" s="22">
        <f>IF(OR(G13="",L13=""),"",L13-G13)</f>
        <v/>
      </c>
      <c r="N13" s="23">
        <f>IF(OR(C13="",H13="Closed"),"",$N$2-C13)</f>
        <v/>
      </c>
      <c r="O13" s="24">
        <f>IF(B13="","",IF(AND(J13="",I13&lt;$N$2,H13&lt;&gt;"Pending approval"),"LATE",IF(AND(L13&lt;&gt;"",ABS(N(M13))&gt;0.005),"CHECK",IF(AND(J13&lt;&gt;"",L13="",H13&lt;&gt;"Closed"),"NO INV",IF(AND(H13="Received",L13&lt;&gt;"",N(M13)=0),"CLOSE","")))))</f>
        <v/>
      </c>
    </row>
    <row r="14" ht="19" customHeight="1">
      <c r="B14" s="25" t="inlineStr">
        <is>
          <t>PO-0414</t>
        </is>
      </c>
      <c r="C14" s="26" t="n">
        <v>46293</v>
      </c>
      <c r="D14" s="27" t="inlineStr">
        <is>
          <t>Great Lakes Malt Supply</t>
        </is>
      </c>
      <c r="E14" s="28" t="inlineStr">
        <is>
          <t>M. Ortiz</t>
        </is>
      </c>
      <c r="F14" s="28" t="inlineStr">
        <is>
          <t>Ingredients</t>
        </is>
      </c>
      <c r="G14" s="29" t="n">
        <v>3104.2</v>
      </c>
      <c r="H14" s="30" t="inlineStr">
        <is>
          <t>Closed</t>
        </is>
      </c>
      <c r="I14" s="26" t="n">
        <v>46300</v>
      </c>
      <c r="J14" s="26" t="n">
        <v>46300</v>
      </c>
      <c r="K14" s="31" t="inlineStr">
        <is>
          <t>GLM-55387</t>
        </is>
      </c>
      <c r="L14" s="29" t="n">
        <v>3104.2</v>
      </c>
      <c r="M14" s="32">
        <f>IF(OR(G14="",L14=""),"",L14-G14)</f>
        <v/>
      </c>
      <c r="N14" s="33">
        <f>IF(OR(C14="",H14="Closed"),"",$N$2-C14)</f>
        <v/>
      </c>
      <c r="O14" s="34">
        <f>IF(B14="","",IF(AND(J14="",I14&lt;$N$2,H14&lt;&gt;"Pending approval"),"LATE",IF(AND(L14&lt;&gt;"",ABS(N(M14))&gt;0.005),"CHECK",IF(AND(J14&lt;&gt;"",L14="",H14&lt;&gt;"Closed"),"NO INV",IF(AND(H14="Received",L14&lt;&gt;"",N(M14)=0),"CLOSE","")))))</f>
        <v/>
      </c>
    </row>
    <row r="15" ht="19" customHeight="1">
      <c r="B15" s="15" t="inlineStr">
        <is>
          <t>PO-0415</t>
        </is>
      </c>
      <c r="C15" s="16" t="n">
        <v>46296</v>
      </c>
      <c r="D15" s="17" t="inlineStr">
        <is>
          <t>Brewers Hardware</t>
        </is>
      </c>
      <c r="E15" s="18" t="inlineStr">
        <is>
          <t>J. Byrne</t>
        </is>
      </c>
      <c r="F15" s="18" t="inlineStr">
        <is>
          <t>Maintenance</t>
        </is>
      </c>
      <c r="G15" s="19" t="n">
        <v>438.9</v>
      </c>
      <c r="H15" s="20" t="inlineStr">
        <is>
          <t>Sent</t>
        </is>
      </c>
      <c r="I15" s="16" t="n">
        <v>46303</v>
      </c>
      <c r="J15" s="16" t="n"/>
      <c r="K15" s="21" t="n"/>
      <c r="L15" s="19" t="n"/>
      <c r="M15" s="22">
        <f>IF(OR(G15="",L15=""),"",L15-G15)</f>
        <v/>
      </c>
      <c r="N15" s="23">
        <f>IF(OR(C15="",H15="Closed"),"",$N$2-C15)</f>
        <v/>
      </c>
      <c r="O15" s="24">
        <f>IF(B15="","",IF(AND(J15="",I15&lt;$N$2,H15&lt;&gt;"Pending approval"),"LATE",IF(AND(L15&lt;&gt;"",ABS(N(M15))&gt;0.005),"CHECK",IF(AND(J15&lt;&gt;"",L15="",H15&lt;&gt;"Closed"),"NO INV",IF(AND(H15="Received",L15&lt;&gt;"",N(M15)=0),"CLOSE","")))))</f>
        <v/>
      </c>
    </row>
    <row r="16" ht="19" customHeight="1">
      <c r="B16" s="25" t="inlineStr">
        <is>
          <t>PO-0416</t>
        </is>
      </c>
      <c r="C16" s="26" t="n">
        <v>46301</v>
      </c>
      <c r="D16" s="27" t="inlineStr">
        <is>
          <t>Northwind Packaging</t>
        </is>
      </c>
      <c r="E16" s="28" t="inlineStr">
        <is>
          <t>S. Patel</t>
        </is>
      </c>
      <c r="F16" s="28" t="inlineStr">
        <is>
          <t>Packaging</t>
        </is>
      </c>
      <c r="G16" s="29" t="n">
        <v>7020</v>
      </c>
      <c r="H16" s="30" t="inlineStr">
        <is>
          <t>Approved</t>
        </is>
      </c>
      <c r="I16" s="26" t="n">
        <v>46315</v>
      </c>
      <c r="J16" s="26" t="n"/>
      <c r="K16" s="31" t="n"/>
      <c r="L16" s="29" t="n"/>
      <c r="M16" s="32">
        <f>IF(OR(G16="",L16=""),"",L16-G16)</f>
        <v/>
      </c>
      <c r="N16" s="33">
        <f>IF(OR(C16="",H16="Closed"),"",$N$2-C16)</f>
        <v/>
      </c>
      <c r="O16" s="34">
        <f>IF(B16="","",IF(AND(J16="",I16&lt;$N$2,H16&lt;&gt;"Pending approval"),"LATE",IF(AND(L16&lt;&gt;"",ABS(N(M16))&gt;0.005),"CHECK",IF(AND(J16&lt;&gt;"",L16="",H16&lt;&gt;"Closed"),"NO INV",IF(AND(H16="Received",L16&lt;&gt;"",N(M16)=0),"CLOSE","")))))</f>
        <v/>
      </c>
    </row>
    <row r="17" ht="19" customHeight="1">
      <c r="B17" s="15" t="inlineStr">
        <is>
          <t>PO-0417</t>
        </is>
      </c>
      <c r="C17" s="16" t="n">
        <v>46304</v>
      </c>
      <c r="D17" s="17" t="inlineStr">
        <is>
          <t>Taproom Furnishings</t>
        </is>
      </c>
      <c r="E17" s="18" t="inlineStr">
        <is>
          <t>A. Kim</t>
        </is>
      </c>
      <c r="F17" s="18" t="inlineStr">
        <is>
          <t>Fixtures</t>
        </is>
      </c>
      <c r="G17" s="19" t="n">
        <v>2365</v>
      </c>
      <c r="H17" s="20" t="inlineStr">
        <is>
          <t>Pending approval</t>
        </is>
      </c>
      <c r="I17" s="16" t="n">
        <v>46325</v>
      </c>
      <c r="J17" s="16" t="n"/>
      <c r="K17" s="21" t="n"/>
      <c r="L17" s="19" t="n"/>
      <c r="M17" s="22">
        <f>IF(OR(G17="",L17=""),"",L17-G17)</f>
        <v/>
      </c>
      <c r="N17" s="23">
        <f>IF(OR(C17="",H17="Closed"),"",$N$2-C17)</f>
        <v/>
      </c>
      <c r="O17" s="24">
        <f>IF(B17="","",IF(AND(J17="",I17&lt;$N$2,H17&lt;&gt;"Pending approval"),"LATE",IF(AND(L17&lt;&gt;"",ABS(N(M17))&gt;0.005),"CHECK",IF(AND(J17&lt;&gt;"",L17="",H17&lt;&gt;"Closed"),"NO INV",IF(AND(H17="Received",L17&lt;&gt;"",N(M17)=0),"CLOSE","")))))</f>
        <v/>
      </c>
    </row>
    <row r="18" ht="19" customHeight="1">
      <c r="B18" s="25" t="inlineStr">
        <is>
          <t>PO-0418</t>
        </is>
      </c>
      <c r="C18" s="26" t="n">
        <v>46309</v>
      </c>
      <c r="D18" s="27" t="inlineStr">
        <is>
          <t>Great Lakes Malt Supply</t>
        </is>
      </c>
      <c r="E18" s="28" t="inlineStr">
        <is>
          <t>M. Ortiz</t>
        </is>
      </c>
      <c r="F18" s="28" t="inlineStr">
        <is>
          <t>Ingredients</t>
        </is>
      </c>
      <c r="G18" s="29" t="n">
        <v>3223.7</v>
      </c>
      <c r="H18" s="30" t="inlineStr">
        <is>
          <t>Sent</t>
        </is>
      </c>
      <c r="I18" s="26" t="n">
        <v>46316</v>
      </c>
      <c r="J18" s="26" t="n"/>
      <c r="K18" s="31" t="n"/>
      <c r="L18" s="29" t="n"/>
      <c r="M18" s="32">
        <f>IF(OR(G18="",L18=""),"",L18-G18)</f>
        <v/>
      </c>
      <c r="N18" s="33">
        <f>IF(OR(C18="",H18="Closed"),"",$N$2-C18)</f>
        <v/>
      </c>
      <c r="O18" s="34">
        <f>IF(B18="","",IF(AND(J18="",I18&lt;$N$2,H18&lt;&gt;"Pending approval"),"LATE",IF(AND(L18&lt;&gt;"",ABS(N(M18))&gt;0.005),"CHECK",IF(AND(J18&lt;&gt;"",L18="",H18&lt;&gt;"Closed"),"NO INV",IF(AND(H18="Received",L18&lt;&gt;"",N(M18)=0),"CLOSE","")))))</f>
        <v/>
      </c>
    </row>
    <row r="19" ht="19" customHeight="1">
      <c r="B19" s="15" t="n"/>
      <c r="C19" s="16" t="n"/>
      <c r="D19" s="17" t="n"/>
      <c r="E19" s="18" t="n"/>
      <c r="F19" s="18" t="n"/>
      <c r="G19" s="19" t="n"/>
      <c r="H19" s="20" t="n"/>
      <c r="I19" s="16" t="n"/>
      <c r="J19" s="16" t="n"/>
      <c r="K19" s="21" t="n"/>
      <c r="L19" s="19" t="n"/>
      <c r="M19" s="22">
        <f>IF(OR(G19="",L19=""),"",L19-G19)</f>
        <v/>
      </c>
      <c r="N19" s="23">
        <f>IF(OR(C19="",H19="Closed"),"",$N$2-C19)</f>
        <v/>
      </c>
      <c r="O19" s="24">
        <f>IF(B19="","",IF(AND(J19="",I19&lt;$N$2,H19&lt;&gt;"Pending approval"),"LATE",IF(AND(L19&lt;&gt;"",ABS(N(M19))&gt;0.005),"CHECK",IF(AND(J19&lt;&gt;"",L19="",H19&lt;&gt;"Closed"),"NO INV",IF(AND(H19="Received",L19&lt;&gt;"",N(M19)=0),"CLOSE","")))))</f>
        <v/>
      </c>
    </row>
    <row r="20">
      <c r="B20" s="35" t="inlineStr">
        <is>
          <t>Total</t>
        </is>
      </c>
      <c r="C20" s="36" t="n"/>
      <c r="D20" s="36" t="n"/>
      <c r="E20" s="36" t="n"/>
      <c r="F20" s="36" t="n"/>
      <c r="G20" s="37">
        <f>SUM(G9:G19)</f>
        <v/>
      </c>
      <c r="H20" s="36" t="n"/>
      <c r="I20" s="36" t="n"/>
      <c r="J20" s="36" t="n"/>
      <c r="K20" s="36" t="n"/>
      <c r="L20" s="37">
        <f>SUM(L9:L19)</f>
        <v/>
      </c>
      <c r="M20" s="36" t="n"/>
      <c r="N20" s="36" t="n"/>
      <c r="O20" s="36" t="n"/>
    </row>
    <row r="22">
      <c r="B22" s="38" t="inlineStr">
        <is>
          <t>Flags: LATE = expected date passed, nothing received · CHECK = invoice differs from PO · NO INV = goods in, invoice missing · CLOSE = matched, ready to close</t>
        </is>
      </c>
    </row>
  </sheetData>
  <mergeCells count="14">
    <mergeCell ref="B2:G2"/>
    <mergeCell ref="B6:C6"/>
    <mergeCell ref="H2:L2"/>
    <mergeCell ref="J5:L5"/>
    <mergeCell ref="J6:L6"/>
    <mergeCell ref="H6:I6"/>
    <mergeCell ref="E5:G5"/>
    <mergeCell ref="B5:C5"/>
    <mergeCell ref="N2:O2"/>
    <mergeCell ref="M5:O5"/>
    <mergeCell ref="H5:I5"/>
    <mergeCell ref="M6:O6"/>
    <mergeCell ref="B22:O22"/>
    <mergeCell ref="E6:G6"/>
  </mergeCells>
  <conditionalFormatting sqref="O9:O19">
    <cfRule type="cellIs" priority="1" operator="equal" dxfId="0">
      <formula>"LATE"</formula>
    </cfRule>
    <cfRule type="cellIs" priority="2" operator="equal" dxfId="1">
      <formula>"CHECK"</formula>
    </cfRule>
    <cfRule type="cellIs" priority="3" operator="equal" dxfId="2">
      <formula>"NO INV"</formula>
    </cfRule>
    <cfRule type="cellIs" priority="4" operator="equal" dxfId="3">
      <formula>"CLOSE"</formula>
    </cfRule>
  </conditionalFormatting>
  <conditionalFormatting sqref="H9:H19">
    <cfRule type="cellIs" priority="5" operator="equal" dxfId="4">
      <formula>"Closed"</formula>
    </cfRule>
  </conditionalFormatting>
  <conditionalFormatting sqref="M9:M19">
    <cfRule type="cellIs" priority="6" operator="notEqual" dxfId="5">
      <formula>0</formula>
    </cfRule>
  </conditionalFormatting>
  <dataValidations count="1">
    <dataValidation sqref="H9:H19" showDropDown="0" showInputMessage="0" showErrorMessage="0" allowBlank="1" type="list">
      <formula1>"Draft,Pending approval,Approved,Sent,Partly received,Received,Closed,Cancelled"</formula1>
    </dataValidation>
  </dataValidations>
  <pageMargins left="0.4" right="0.4" top="0.45" bottom="0.45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G19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12" customWidth="1" min="2" max="2"/>
    <col width="38" customWidth="1" min="3" max="3"/>
    <col width="8" customWidth="1" min="4" max="4"/>
    <col width="9" customWidth="1" min="5" max="5"/>
    <col width="12" customWidth="1" min="6" max="6"/>
    <col width="13" customWidth="1" min="7" max="7"/>
    <col width="1.5" customWidth="1" min="8" max="8"/>
  </cols>
  <sheetData>
    <row r="2" ht="28" customHeight="1">
      <c r="B2" s="39" t="inlineStr">
        <is>
          <t>PURCHASE ORDER</t>
        </is>
      </c>
      <c r="F2" s="40" t="inlineStr">
        <is>
          <t>PO #</t>
        </is>
      </c>
      <c r="G2" s="41" t="inlineStr">
        <is>
          <t>PO-0418</t>
        </is>
      </c>
    </row>
    <row r="3">
      <c r="F3" s="40" t="inlineStr">
        <is>
          <t>Date</t>
        </is>
      </c>
      <c r="G3" s="42" t="n">
        <v>46309</v>
      </c>
    </row>
    <row r="4">
      <c r="B4" s="43" t="inlineStr">
        <is>
          <t>Vendor: Great Lakes Malt Supply, 220 Harbor Rd, Milwaukee WI  ·  Ship to: Tidewater Brewing Co., 9 Pier St</t>
        </is>
      </c>
    </row>
    <row r="6">
      <c r="B6" s="14" t="inlineStr">
        <is>
          <t>Item code</t>
        </is>
      </c>
      <c r="C6" s="14" t="inlineStr">
        <is>
          <t>Description</t>
        </is>
      </c>
      <c r="D6" s="14" t="inlineStr">
        <is>
          <t>Unit</t>
        </is>
      </c>
      <c r="E6" s="14" t="inlineStr">
        <is>
          <t>Qty</t>
        </is>
      </c>
      <c r="F6" s="14" t="inlineStr">
        <is>
          <t>Unit price</t>
        </is>
      </c>
      <c r="G6" s="14" t="inlineStr">
        <is>
          <t>Line total</t>
        </is>
      </c>
    </row>
    <row r="7">
      <c r="B7" s="18" t="inlineStr">
        <is>
          <t>GLM-2RP50</t>
        </is>
      </c>
      <c r="C7" s="44" t="inlineStr">
        <is>
          <t>2-Row Pale Malt, 50 lb bag</t>
        </is>
      </c>
      <c r="D7" s="18" t="inlineStr">
        <is>
          <t>bag</t>
        </is>
      </c>
      <c r="E7" s="45" t="n">
        <v>40</v>
      </c>
      <c r="F7" s="46" t="n">
        <v>38.5</v>
      </c>
      <c r="G7" s="47">
        <f>IF(OR(E7="",F7=""),"",E7*F7)</f>
        <v/>
      </c>
    </row>
    <row r="8">
      <c r="B8" s="18" t="inlineStr">
        <is>
          <t>GLM-MUN50</t>
        </is>
      </c>
      <c r="C8" s="44" t="inlineStr">
        <is>
          <t>Munich Malt, 50 lb bag</t>
        </is>
      </c>
      <c r="D8" s="18" t="inlineStr">
        <is>
          <t>bag</t>
        </is>
      </c>
      <c r="E8" s="45" t="n">
        <v>10</v>
      </c>
      <c r="F8" s="46" t="n">
        <v>44.75</v>
      </c>
      <c r="G8" s="47">
        <f>IF(OR(E8="",F8=""),"",E8*F8)</f>
        <v/>
      </c>
    </row>
    <row r="9">
      <c r="B9" s="18" t="inlineStr">
        <is>
          <t>GLM-C6050</t>
        </is>
      </c>
      <c r="C9" s="44" t="inlineStr">
        <is>
          <t>Crystal 60L Malt, 50 lb bag</t>
        </is>
      </c>
      <c r="D9" s="18" t="inlineStr">
        <is>
          <t>bag</t>
        </is>
      </c>
      <c r="E9" s="45" t="n">
        <v>6</v>
      </c>
      <c r="F9" s="46" t="n">
        <v>47.2</v>
      </c>
      <c r="G9" s="47">
        <f>IF(OR(E9="",F9=""),"",E9*F9)</f>
        <v/>
      </c>
    </row>
    <row r="10">
      <c r="B10" s="18" t="inlineStr">
        <is>
          <t>HOP-CAS11</t>
        </is>
      </c>
      <c r="C10" s="44" t="inlineStr">
        <is>
          <t>Cascade hop pellets, 11 lb</t>
        </is>
      </c>
      <c r="D10" s="18" t="inlineStr">
        <is>
          <t>box</t>
        </is>
      </c>
      <c r="E10" s="45" t="n">
        <v>8</v>
      </c>
      <c r="F10" s="46" t="n">
        <v>96</v>
      </c>
      <c r="G10" s="47">
        <f>IF(OR(E10="",F10=""),"",E10*F10)</f>
        <v/>
      </c>
    </row>
    <row r="11">
      <c r="B11" s="18" t="n"/>
      <c r="C11" s="44" t="n"/>
      <c r="D11" s="18" t="n"/>
      <c r="E11" s="48" t="n"/>
      <c r="F11" s="46" t="n"/>
      <c r="G11" s="47">
        <f>IF(OR(E11="",F11=""),"",E11*F11)</f>
        <v/>
      </c>
    </row>
    <row r="12">
      <c r="B12" s="18" t="n"/>
      <c r="C12" s="44" t="n"/>
      <c r="D12" s="18" t="n"/>
      <c r="E12" s="48" t="n"/>
      <c r="F12" s="46" t="n"/>
      <c r="G12" s="47">
        <f>IF(OR(E12="",F12=""),"",E12*F12)</f>
        <v/>
      </c>
    </row>
    <row r="13">
      <c r="F13" s="49" t="inlineStr">
        <is>
          <t>Subtotal</t>
        </is>
      </c>
      <c r="G13" s="50">
        <f>SUM(G7:G12)</f>
        <v/>
      </c>
    </row>
    <row r="14">
      <c r="B14" s="51" t="inlineStr">
        <is>
          <t>Terms: Net 30 · Deliver by 21 Oct 2026, dock 2, 7am–2pm · Quote GLM-Q-8812 · Tax-exempt (manufacturing ingredients, certificate on file)</t>
        </is>
      </c>
      <c r="F14" s="49" t="inlineStr">
        <is>
          <t>Discount %</t>
        </is>
      </c>
      <c r="G14" s="52" t="n">
        <v>0</v>
      </c>
    </row>
    <row r="15">
      <c r="F15" s="49" t="inlineStr">
        <is>
          <t>Discount</t>
        </is>
      </c>
      <c r="G15" s="50">
        <f>-G13*G14</f>
        <v/>
      </c>
    </row>
    <row r="16">
      <c r="F16" s="49" t="inlineStr">
        <is>
          <t>Sales tax %</t>
        </is>
      </c>
      <c r="G16" s="52" t="n">
        <v>0</v>
      </c>
    </row>
    <row r="17">
      <c r="F17" s="49" t="inlineStr">
        <is>
          <t>Sales tax</t>
        </is>
      </c>
      <c r="G17" s="50">
        <f>(G13+G15)*G16</f>
        <v/>
      </c>
    </row>
    <row r="18">
      <c r="F18" s="49" t="inlineStr">
        <is>
          <t>Shipping</t>
        </is>
      </c>
      <c r="G18" s="53" t="n">
        <v>185</v>
      </c>
    </row>
    <row r="19">
      <c r="B19" s="54" t="inlineStr">
        <is>
          <t>Approved by: R. Delaney, Head Brewer</t>
        </is>
      </c>
      <c r="F19" s="55" t="inlineStr">
        <is>
          <t>PO total</t>
        </is>
      </c>
      <c r="G19" s="56">
        <f>G13+G15+G17+G18</f>
        <v/>
      </c>
    </row>
  </sheetData>
  <mergeCells count="3">
    <mergeCell ref="B4:G4"/>
    <mergeCell ref="B19:D19"/>
    <mergeCell ref="B14:D17"/>
  </mergeCells>
  <pageMargins left="0.4" right="0.4" top="0.45" bottom="0.45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reportsexcel.com</dc:creator>
  <dc:title xmlns:dc="http://purl.org/dc/elements/1.1/">Purchase Order Log Template</dc:title>
  <dcterms:created xmlns:dcterms="http://purl.org/dc/terms/" xmlns:xsi="http://www.w3.org/2001/XMLSchema-instance" xsi:type="dcterms:W3CDTF">2026-10-17T13:22:58Z</dcterms:created>
  <dcterms:modified xmlns:dcterms="http://purl.org/dc/terms/" xmlns:xsi="http://www.w3.org/2001/XMLSchema-instance" xsi:type="dcterms:W3CDTF">2026-10-17T13:22:58Z</dcterms:modified>
</cp:coreProperties>
</file>