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 Log" sheetId="1" state="visible" r:id="rId1"/>
  </sheets>
  <definedNames>
    <definedName name="_xlnm.Print_Area" localSheetId="0">'Petty Cash Log'!$A$1:$L$38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;-&quot;$&quot;#,##0.00;&quot;–&quot;"/>
    <numFmt numFmtId="165" formatCode="yyyy-mm-dd"/>
    <numFmt numFmtId="166" formatCode="d mmm yyyy"/>
    <numFmt numFmtId="167" formatCode="d mmm"/>
  </numFmts>
  <fonts count="18">
    <font>
      <name val="Calibri"/>
      <family val="2"/>
      <color theme="1"/>
      <sz val="11"/>
      <scheme val="minor"/>
    </font>
    <font>
      <name val="Century Gothic"/>
      <b val="1"/>
      <color rgb="004F6B52"/>
      <sz val="22"/>
    </font>
    <font>
      <name val="Century Gothic"/>
      <b val="1"/>
      <color rgb="00C46A4A"/>
      <sz val="9"/>
    </font>
    <font>
      <name val="Century Gothic"/>
      <i val="1"/>
      <color rgb="007A807B"/>
      <sz val="8.5"/>
    </font>
    <font>
      <name val="Century Gothic"/>
      <color rgb="007A807B"/>
      <sz val="8"/>
    </font>
    <font>
      <name val="Century Gothic"/>
      <b val="1"/>
      <color rgb="002F3330"/>
      <sz val="11"/>
    </font>
    <font>
      <name val="Century Gothic"/>
      <b val="1"/>
      <color rgb="00FFFFFF"/>
      <sz val="8.5"/>
    </font>
    <font>
      <name val="Century Gothic"/>
      <color rgb="002F3330"/>
      <sz val="9"/>
    </font>
    <font>
      <name val="Century Gothic"/>
      <b val="1"/>
      <color rgb="002F3330"/>
      <sz val="9.5"/>
    </font>
    <font>
      <name val="Century Gothic"/>
      <b val="1"/>
      <color rgb="00FFFFFF"/>
      <sz val="9.5"/>
    </font>
    <font>
      <name val="Century Gothic"/>
      <b val="1"/>
      <color rgb="002F3330"/>
      <sz val="10"/>
    </font>
    <font>
      <name val="Century Gothic"/>
      <b val="1"/>
      <color rgb="00C46A4A"/>
      <sz val="8.5"/>
    </font>
    <font>
      <name val="Century Gothic"/>
      <b val="1"/>
      <color rgb="004F6B52"/>
      <sz val="12"/>
    </font>
    <font>
      <name val="Century Gothic"/>
      <b val="1"/>
      <color rgb="002F3330"/>
      <sz val="8.5"/>
    </font>
    <font>
      <name val="Century Gothic"/>
      <b val="1"/>
      <color rgb="002F3330"/>
      <sz val="10.5"/>
    </font>
    <font>
      <name val="Century Gothic"/>
      <b val="1"/>
      <color rgb="00FFFFFF"/>
      <sz val="10.5"/>
    </font>
    <font>
      <name val="Century Gothic"/>
      <b val="1"/>
      <color rgb="004F6B52"/>
      <sz val="8.5"/>
    </font>
    <font>
      <name val="Century Gothic"/>
      <color rgb="007A807B"/>
      <sz val="8.5"/>
    </font>
  </fonts>
  <fills count="6">
    <fill>
      <patternFill/>
    </fill>
    <fill>
      <patternFill patternType="gray125"/>
    </fill>
    <fill>
      <patternFill patternType="solid">
        <fgColor rgb="00EAF0E8"/>
      </patternFill>
    </fill>
    <fill>
      <patternFill patternType="solid">
        <fgColor rgb="004F6B52"/>
      </patternFill>
    </fill>
    <fill>
      <patternFill patternType="solid">
        <fgColor rgb="00F8E6DE"/>
      </patternFill>
    </fill>
    <fill>
      <patternFill patternType="solid">
        <fgColor rgb="00C46A4A"/>
      </patternFill>
    </fill>
  </fills>
  <borders count="4">
    <border>
      <left/>
      <right/>
      <top/>
      <bottom/>
      <diagonal/>
    </border>
    <border>
      <top style="medium">
        <color rgb="00C46A4A"/>
      </top>
    </border>
    <border>
      <bottom style="thin">
        <color rgb="007C9A7E"/>
      </bottom>
    </border>
    <border>
      <bottom style="thin">
        <color rgb="00D3DCD1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vertical="center" indent="1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164" fontId="5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5" fillId="0" borderId="2" applyAlignment="1" pivotButton="0" quotePrefix="0" xfId="0">
      <alignment horizontal="left" vertical="center" indent="1"/>
    </xf>
    <xf numFmtId="166" fontId="5" fillId="0" borderId="2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center" vertical="center" wrapText="1"/>
    </xf>
    <xf numFmtId="167" fontId="7" fillId="0" borderId="3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8" fillId="0" borderId="3" applyAlignment="1" pivotButton="0" quotePrefix="0" xfId="0">
      <alignment horizontal="left" vertical="center" indent="1"/>
    </xf>
    <xf numFmtId="0" fontId="7" fillId="0" borderId="3" applyAlignment="1" pivotButton="0" quotePrefix="0" xfId="0">
      <alignment horizontal="left" vertical="center" indent="1"/>
    </xf>
    <xf numFmtId="164" fontId="7" fillId="0" borderId="3" applyAlignment="1" pivotButton="0" quotePrefix="0" xfId="0">
      <alignment horizontal="right" vertical="center" indent="1"/>
    </xf>
    <xf numFmtId="164" fontId="8" fillId="0" borderId="3" applyAlignment="1" pivotButton="0" quotePrefix="0" xfId="0">
      <alignment horizontal="right" vertical="center" indent="1"/>
    </xf>
    <xf numFmtId="167" fontId="7" fillId="2" borderId="3" applyAlignment="1" pivotButton="0" quotePrefix="0" xfId="0">
      <alignment horizontal="center" vertical="center" wrapText="1"/>
    </xf>
    <xf numFmtId="0" fontId="7" fillId="2" borderId="3" applyAlignment="1" pivotButton="0" quotePrefix="0" xfId="0">
      <alignment horizontal="center" vertical="center" wrapText="1"/>
    </xf>
    <xf numFmtId="0" fontId="8" fillId="2" borderId="3" applyAlignment="1" pivotButton="0" quotePrefix="0" xfId="0">
      <alignment horizontal="left" vertical="center" indent="1"/>
    </xf>
    <xf numFmtId="0" fontId="7" fillId="2" borderId="3" applyAlignment="1" pivotButton="0" quotePrefix="0" xfId="0">
      <alignment horizontal="left" vertical="center" indent="1"/>
    </xf>
    <xf numFmtId="164" fontId="7" fillId="2" borderId="3" applyAlignment="1" pivotButton="0" quotePrefix="0" xfId="0">
      <alignment horizontal="right" vertical="center" indent="1"/>
    </xf>
    <xf numFmtId="164" fontId="8" fillId="2" borderId="3" applyAlignment="1" pivotButton="0" quotePrefix="0" xfId="0">
      <alignment horizontal="right" vertical="center" indent="1"/>
    </xf>
    <xf numFmtId="0" fontId="9" fillId="3" borderId="0" applyAlignment="1" pivotButton="0" quotePrefix="0" xfId="0">
      <alignment horizontal="left" vertical="center" indent="1"/>
    </xf>
    <xf numFmtId="164" fontId="9" fillId="3" borderId="0" applyAlignment="1" pivotButton="0" quotePrefix="0" xfId="0">
      <alignment horizontal="right" vertical="center" indent="1"/>
    </xf>
    <xf numFmtId="164" fontId="10" fillId="4" borderId="0" applyAlignment="1" pivotButton="0" quotePrefix="0" xfId="0">
      <alignment horizontal="right" vertical="center" indent="1"/>
    </xf>
    <xf numFmtId="0" fontId="11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12" fillId="0" borderId="0" pivotButton="0" quotePrefix="0" xfId="0"/>
    <xf numFmtId="0" fontId="13" fillId="2" borderId="0" applyAlignment="1" pivotButton="0" quotePrefix="0" xfId="0">
      <alignment horizontal="left" vertical="center" indent="1"/>
    </xf>
    <xf numFmtId="0" fontId="13" fillId="2" borderId="0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right" vertical="center" indent="1"/>
    </xf>
    <xf numFmtId="0" fontId="0" fillId="0" borderId="3" pivotButton="0" quotePrefix="0" xfId="0"/>
    <xf numFmtId="0" fontId="8" fillId="4" borderId="3" applyAlignment="1" pivotButton="0" quotePrefix="0" xfId="0">
      <alignment horizontal="center" vertical="center" wrapText="1"/>
    </xf>
    <xf numFmtId="0" fontId="0" fillId="3" borderId="0" pivotButton="0" quotePrefix="0" xfId="0"/>
    <xf numFmtId="0" fontId="8" fillId="2" borderId="0" applyAlignment="1" pivotButton="0" quotePrefix="0" xfId="0">
      <alignment horizontal="left" vertical="center" indent="1"/>
    </xf>
    <xf numFmtId="164" fontId="14" fillId="2" borderId="0" applyAlignment="1" pivotButton="0" quotePrefix="0" xfId="0">
      <alignment horizontal="right" vertical="center" indent="1"/>
    </xf>
    <xf numFmtId="0" fontId="16" fillId="0" borderId="0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164" fontId="15" fillId="5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dxfs count="2">
    <dxf>
      <font>
        <name val="Century Gothic"/>
        <b val="1"/>
        <color rgb="00FFFFFF"/>
      </font>
      <fill>
        <patternFill patternType="solid">
          <fgColor rgb="00C46A4A"/>
        </patternFill>
      </fill>
    </dxf>
    <dxf>
      <font>
        <name val="Century Gothic"/>
        <b val="1"/>
        <color rgb="00C46A4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7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9" customWidth="1" min="3" max="3"/>
    <col width="18" customWidth="1" min="4" max="4"/>
    <col width="30" customWidth="1" min="5" max="5"/>
    <col width="17" customWidth="1" min="6" max="6"/>
    <col width="10" customWidth="1" min="7" max="7"/>
    <col width="10" customWidth="1" min="8" max="8"/>
    <col width="11" customWidth="1" min="9" max="9"/>
    <col width="8" customWidth="1" min="10" max="10"/>
    <col width="10" customWidth="1" min="11" max="11"/>
    <col width="2" customWidth="1" min="12" max="12"/>
    <col width="2" customWidth="1" min="13" max="13"/>
  </cols>
  <sheetData>
    <row r="2" ht="22" customHeight="1">
      <c r="B2" s="1" t="inlineStr">
        <is>
          <t>Petty Cash Log</t>
        </is>
      </c>
      <c r="H2" s="2" t="inlineStr">
        <is>
          <t>Oakmere Architects · front office fund</t>
        </is>
      </c>
    </row>
    <row r="3" ht="20" customHeight="1">
      <c r="H3" s="3" t="inlineStr">
        <is>
          <t>Every coin in and out, with a receipt or a reason</t>
        </is>
      </c>
    </row>
    <row r="4"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>
      <c r="B5" s="5" t="inlineStr">
        <is>
          <t>Fund float</t>
        </is>
      </c>
      <c r="C5" s="6" t="n"/>
      <c r="D5" s="5" t="inlineStr">
        <is>
          <t>Custodian</t>
        </is>
      </c>
      <c r="E5" s="5" t="inlineStr">
        <is>
          <t>Period</t>
        </is>
      </c>
      <c r="F5" s="5" t="inlineStr">
        <is>
          <t>Opening balance</t>
        </is>
      </c>
      <c r="G5" s="6" t="n"/>
      <c r="H5" s="5" t="inlineStr">
        <is>
          <t>Period start</t>
        </is>
      </c>
      <c r="I5" s="6" t="n"/>
      <c r="J5" s="5" t="inlineStr">
        <is>
          <t>Period end</t>
        </is>
      </c>
      <c r="K5" s="6" t="n"/>
    </row>
    <row r="6">
      <c r="B6" s="7" t="n">
        <v>300</v>
      </c>
      <c r="C6" s="8" t="n"/>
      <c r="D6" s="9" t="inlineStr">
        <is>
          <t>Priya Raman</t>
        </is>
      </c>
      <c r="E6" s="9" t="inlineStr">
        <is>
          <t>September 2026</t>
        </is>
      </c>
      <c r="F6" s="7">
        <f>B6</f>
        <v/>
      </c>
      <c r="G6" s="8" t="n"/>
      <c r="H6" s="10" t="n">
        <v>46266</v>
      </c>
      <c r="I6" s="8" t="n"/>
      <c r="J6" s="10" t="n">
        <v>46295</v>
      </c>
      <c r="K6" s="8" t="n"/>
    </row>
    <row r="8" ht="22" customHeight="1">
      <c r="B8" s="11" t="inlineStr">
        <is>
          <t>Date</t>
        </is>
      </c>
      <c r="C8" s="11" t="inlineStr">
        <is>
          <t>Voucher</t>
        </is>
      </c>
      <c r="D8" s="11" t="inlineStr">
        <is>
          <t>Paid to</t>
        </is>
      </c>
      <c r="E8" s="11" t="inlineStr">
        <is>
          <t>What for</t>
        </is>
      </c>
      <c r="F8" s="11" t="inlineStr">
        <is>
          <t>Category</t>
        </is>
      </c>
      <c r="G8" s="11" t="inlineStr">
        <is>
          <t>Cash in</t>
        </is>
      </c>
      <c r="H8" s="11" t="inlineStr">
        <is>
          <t>Cash out</t>
        </is>
      </c>
      <c r="I8" s="11" t="inlineStr">
        <is>
          <t>Balance</t>
        </is>
      </c>
      <c r="J8" s="11" t="inlineStr">
        <is>
          <t>Receipt?</t>
        </is>
      </c>
      <c r="K8" s="11" t="inlineStr">
        <is>
          <t>Approved</t>
        </is>
      </c>
    </row>
    <row r="9" ht="18" customHeight="1">
      <c r="B9" s="12" t="n">
        <v>46266</v>
      </c>
      <c r="C9" s="13" t="inlineStr">
        <is>
          <t>—</t>
        </is>
      </c>
      <c r="D9" s="14" t="inlineStr">
        <is>
          <t>Opening float</t>
        </is>
      </c>
      <c r="E9" s="15" t="inlineStr">
        <is>
          <t>Fund balance brought forward</t>
        </is>
      </c>
      <c r="F9" s="15" t="inlineStr">
        <is>
          <t>Opening</t>
        </is>
      </c>
      <c r="G9" s="16" t="n"/>
      <c r="H9" s="16" t="n"/>
      <c r="I9" s="17">
        <f>F6</f>
        <v/>
      </c>
      <c r="J9" s="13" t="inlineStr">
        <is>
          <t>—</t>
        </is>
      </c>
      <c r="K9" s="13" t="inlineStr"/>
    </row>
    <row r="10" ht="18" customHeight="1">
      <c r="B10" s="18" t="n">
        <v>46267</v>
      </c>
      <c r="C10" s="19" t="inlineStr">
        <is>
          <t>PC-101</t>
        </is>
      </c>
      <c r="D10" s="20" t="inlineStr">
        <is>
          <t>Kroger</t>
        </is>
      </c>
      <c r="E10" s="21" t="inlineStr">
        <is>
          <t>Milk and coffee for the office</t>
        </is>
      </c>
      <c r="F10" s="21" t="inlineStr">
        <is>
          <t>Office refreshments</t>
        </is>
      </c>
      <c r="G10" s="22" t="n"/>
      <c r="H10" s="22" t="n">
        <v>18.47</v>
      </c>
      <c r="I10" s="23">
        <f>IF(AND(G10="",H10=""),"",LOOKUP(2,1/(I$9:I9&lt;&gt;""),I$9:I9)+N(G10)-N(H10))</f>
        <v/>
      </c>
      <c r="J10" s="19" t="inlineStr">
        <is>
          <t>Yes</t>
        </is>
      </c>
      <c r="K10" s="19" t="inlineStr">
        <is>
          <t>PR</t>
        </is>
      </c>
    </row>
    <row r="11" ht="18" customHeight="1">
      <c r="B11" s="12" t="n">
        <v>46269</v>
      </c>
      <c r="C11" s="13" t="inlineStr">
        <is>
          <t>PC-102</t>
        </is>
      </c>
      <c r="D11" s="14" t="inlineStr">
        <is>
          <t>USPS</t>
        </is>
      </c>
      <c r="E11" s="15" t="inlineStr">
        <is>
          <t>Certified mail, planning submission</t>
        </is>
      </c>
      <c r="F11" s="15" t="inlineStr">
        <is>
          <t>Postage &amp; courier</t>
        </is>
      </c>
      <c r="G11" s="16" t="n"/>
      <c r="H11" s="16" t="n">
        <v>9.85</v>
      </c>
      <c r="I11" s="17">
        <f>IF(AND(G11="",H11=""),"",LOOKUP(2,1/(I$9:I10&lt;&gt;""),I$9:I10)+N(G11)-N(H11))</f>
        <v/>
      </c>
      <c r="J11" s="13" t="inlineStr">
        <is>
          <t>Yes</t>
        </is>
      </c>
      <c r="K11" s="13" t="inlineStr">
        <is>
          <t>PR</t>
        </is>
      </c>
    </row>
    <row r="12" ht="18" customHeight="1">
      <c r="B12" s="18" t="n">
        <v>46273</v>
      </c>
      <c r="C12" s="19" t="inlineStr">
        <is>
          <t>PC-103</t>
        </is>
      </c>
      <c r="D12" s="20" t="inlineStr">
        <is>
          <t>Ace Hardware</t>
        </is>
      </c>
      <c r="E12" s="21" t="inlineStr">
        <is>
          <t>Picture hooks and AA batteries</t>
        </is>
      </c>
      <c r="F12" s="21" t="inlineStr">
        <is>
          <t>Office supplies</t>
        </is>
      </c>
      <c r="G12" s="22" t="n"/>
      <c r="H12" s="22" t="n">
        <v>14.32</v>
      </c>
      <c r="I12" s="23">
        <f>IF(AND(G12="",H12=""),"",LOOKUP(2,1/(I$9:I11&lt;&gt;""),I$9:I11)+N(G12)-N(H12))</f>
        <v/>
      </c>
      <c r="J12" s="19" t="inlineStr">
        <is>
          <t>Yes</t>
        </is>
      </c>
      <c r="K12" s="19" t="inlineStr">
        <is>
          <t>PR</t>
        </is>
      </c>
    </row>
    <row r="13" ht="18" customHeight="1">
      <c r="B13" s="12" t="n">
        <v>46275</v>
      </c>
      <c r="C13" s="13" t="inlineStr">
        <is>
          <t>PC-104</t>
        </is>
      </c>
      <c r="D13" s="14" t="inlineStr">
        <is>
          <t>City Cab</t>
        </is>
      </c>
      <c r="E13" s="15" t="inlineStr">
        <is>
          <t>Taxi to Elm St site meeting</t>
        </is>
      </c>
      <c r="F13" s="15" t="inlineStr">
        <is>
          <t>Local travel</t>
        </is>
      </c>
      <c r="G13" s="16" t="n"/>
      <c r="H13" s="16" t="n">
        <v>26</v>
      </c>
      <c r="I13" s="17">
        <f>IF(AND(G13="",H13=""),"",LOOKUP(2,1/(I$9:I12&lt;&gt;""),I$9:I12)+N(G13)-N(H13))</f>
        <v/>
      </c>
      <c r="J13" s="13" t="inlineStr">
        <is>
          <t>Yes</t>
        </is>
      </c>
      <c r="K13" s="13" t="inlineStr">
        <is>
          <t>JM</t>
        </is>
      </c>
    </row>
    <row r="14" ht="18" customHeight="1">
      <c r="B14" s="18" t="n">
        <v>46280</v>
      </c>
      <c r="C14" s="19" t="inlineStr">
        <is>
          <t>PC-105</t>
        </is>
      </c>
      <c r="D14" s="20" t="inlineStr">
        <is>
          <t>FedEx Office</t>
        </is>
      </c>
      <c r="E14" s="21" t="inlineStr">
        <is>
          <t>Large-format prints, client review</t>
        </is>
      </c>
      <c r="F14" s="21" t="inlineStr">
        <is>
          <t>Printing</t>
        </is>
      </c>
      <c r="G14" s="22" t="n"/>
      <c r="H14" s="22" t="n">
        <v>42.6</v>
      </c>
      <c r="I14" s="23">
        <f>IF(AND(G14="",H14=""),"",LOOKUP(2,1/(I$9:I13&lt;&gt;""),I$9:I13)+N(G14)-N(H14))</f>
        <v/>
      </c>
      <c r="J14" s="19" t="inlineStr">
        <is>
          <t>Yes</t>
        </is>
      </c>
      <c r="K14" s="19" t="inlineStr">
        <is>
          <t>JM</t>
        </is>
      </c>
    </row>
    <row r="15" ht="18" customHeight="1">
      <c r="B15" s="12" t="n">
        <v>46282</v>
      </c>
      <c r="C15" s="13" t="inlineStr">
        <is>
          <t>PC-106</t>
        </is>
      </c>
      <c r="D15" s="14" t="inlineStr">
        <is>
          <t>Panera Bread</t>
        </is>
      </c>
      <c r="E15" s="15" t="inlineStr">
        <is>
          <t>Pastries for client workshop</t>
        </is>
      </c>
      <c r="F15" s="15" t="inlineStr">
        <is>
          <t>Meals &amp; hospitality</t>
        </is>
      </c>
      <c r="G15" s="16" t="n"/>
      <c r="H15" s="16" t="n">
        <v>31.75</v>
      </c>
      <c r="I15" s="17">
        <f>IF(AND(G15="",H15=""),"",LOOKUP(2,1/(I$9:I14&lt;&gt;""),I$9:I14)+N(G15)-N(H15))</f>
        <v/>
      </c>
      <c r="J15" s="13" t="inlineStr">
        <is>
          <t>No</t>
        </is>
      </c>
      <c r="K15" s="13" t="inlineStr">
        <is>
          <t>JM</t>
        </is>
      </c>
    </row>
    <row r="16" ht="18" customHeight="1">
      <c r="B16" s="18" t="n">
        <v>46287</v>
      </c>
      <c r="C16" s="19" t="inlineStr">
        <is>
          <t>PC-107</t>
        </is>
      </c>
      <c r="D16" s="20" t="inlineStr">
        <is>
          <t>Staples</t>
        </is>
      </c>
      <c r="E16" s="21" t="inlineStr">
        <is>
          <t>Toner cartridge, front printer</t>
        </is>
      </c>
      <c r="F16" s="21" t="inlineStr">
        <is>
          <t>Office supplies</t>
        </is>
      </c>
      <c r="G16" s="22" t="n"/>
      <c r="H16" s="22" t="n">
        <v>64.98999999999999</v>
      </c>
      <c r="I16" s="23">
        <f>IF(AND(G16="",H16=""),"",LOOKUP(2,1/(I$9:I15&lt;&gt;""),I$9:I15)+N(G16)-N(H16))</f>
        <v/>
      </c>
      <c r="J16" s="19" t="inlineStr">
        <is>
          <t>Yes</t>
        </is>
      </c>
      <c r="K16" s="19" t="inlineStr">
        <is>
          <t>PR</t>
        </is>
      </c>
    </row>
    <row r="17" ht="18" customHeight="1">
      <c r="B17" s="12" t="n">
        <v>46289</v>
      </c>
      <c r="C17" s="13" t="inlineStr">
        <is>
          <t>PC-108</t>
        </is>
      </c>
      <c r="D17" s="14" t="inlineStr">
        <is>
          <t>USPS</t>
        </is>
      </c>
      <c r="E17" s="15" t="inlineStr">
        <is>
          <t>Book of stamps</t>
        </is>
      </c>
      <c r="F17" s="15" t="inlineStr">
        <is>
          <t>Postage &amp; courier</t>
        </is>
      </c>
      <c r="G17" s="16" t="n"/>
      <c r="H17" s="16" t="n">
        <v>13.6</v>
      </c>
      <c r="I17" s="17">
        <f>IF(AND(G17="",H17=""),"",LOOKUP(2,1/(I$9:I16&lt;&gt;""),I$9:I16)+N(G17)-N(H17))</f>
        <v/>
      </c>
      <c r="J17" s="13" t="inlineStr">
        <is>
          <t>Yes</t>
        </is>
      </c>
      <c r="K17" s="13" t="inlineStr">
        <is>
          <t>PR</t>
        </is>
      </c>
    </row>
    <row r="18" ht="18" customHeight="1">
      <c r="B18" s="18" t="n">
        <v>46294</v>
      </c>
      <c r="C18" s="19" t="inlineStr">
        <is>
          <t>PC-109</t>
        </is>
      </c>
      <c r="D18" s="20" t="inlineStr">
        <is>
          <t>Parking meter</t>
        </is>
      </c>
      <c r="E18" s="21" t="inlineStr">
        <is>
          <t>Site visit parking, Hale Rd</t>
        </is>
      </c>
      <c r="F18" s="21" t="inlineStr">
        <is>
          <t>Local travel</t>
        </is>
      </c>
      <c r="G18" s="22" t="n"/>
      <c r="H18" s="22" t="n">
        <v>8</v>
      </c>
      <c r="I18" s="23">
        <f>IF(AND(G18="",H18=""),"",LOOKUP(2,1/(I$9:I17&lt;&gt;""),I$9:I17)+N(G18)-N(H18))</f>
        <v/>
      </c>
      <c r="J18" s="19" t="inlineStr">
        <is>
          <t>No</t>
        </is>
      </c>
      <c r="K18" s="19" t="inlineStr">
        <is>
          <t>JM</t>
        </is>
      </c>
    </row>
    <row r="19" ht="18" customHeight="1">
      <c r="B19" s="12" t="n"/>
      <c r="C19" s="13" t="n"/>
      <c r="D19" s="14" t="n"/>
      <c r="E19" s="15" t="n"/>
      <c r="F19" s="15" t="n"/>
      <c r="G19" s="16" t="n"/>
      <c r="H19" s="16" t="n"/>
      <c r="I19" s="17">
        <f>IF(AND(G19="",H19=""),"",LOOKUP(2,1/(I$9:I18&lt;&gt;""),I$9:I18)+N(G19)-N(H19))</f>
        <v/>
      </c>
      <c r="J19" s="13" t="n"/>
      <c r="K19" s="13" t="n"/>
    </row>
    <row r="20" ht="18" customHeight="1">
      <c r="B20" s="18" t="n"/>
      <c r="C20" s="19" t="n"/>
      <c r="D20" s="20" t="n"/>
      <c r="E20" s="21" t="n"/>
      <c r="F20" s="21" t="n"/>
      <c r="G20" s="22" t="n"/>
      <c r="H20" s="22" t="n"/>
      <c r="I20" s="23">
        <f>IF(AND(G20="",H20=""),"",LOOKUP(2,1/(I$9:I19&lt;&gt;""),I$9:I19)+N(G20)-N(H20))</f>
        <v/>
      </c>
      <c r="J20" s="19" t="n"/>
      <c r="K20" s="19" t="n"/>
    </row>
    <row r="21">
      <c r="B21" s="24" t="inlineStr">
        <is>
          <t>Totals</t>
        </is>
      </c>
      <c r="G21" s="25">
        <f>SUM(G9:G20)</f>
        <v/>
      </c>
      <c r="H21" s="25">
        <f>SUM(H9:H20)</f>
        <v/>
      </c>
      <c r="I21" s="26">
        <f>F6+G21-H21</f>
        <v/>
      </c>
      <c r="J21" s="27">
        <f>COUNTIF(J10:J20,"No")&amp;" no rcpt"</f>
        <v/>
      </c>
      <c r="K21" s="28" t="inlineStr"/>
    </row>
    <row r="23">
      <c r="B23" s="29" t="inlineStr">
        <is>
          <t>Month-end count and reconciliation</t>
        </is>
      </c>
      <c r="G23" s="29" t="inlineStr">
        <is>
          <t>Spending by category</t>
        </is>
      </c>
    </row>
    <row r="24">
      <c r="B24" s="30" t="inlineStr">
        <is>
          <t>Denomination</t>
        </is>
      </c>
      <c r="C24" s="6" t="n"/>
      <c r="D24" s="31" t="inlineStr">
        <is>
          <t>Count</t>
        </is>
      </c>
      <c r="E24" s="32" t="inlineStr">
        <is>
          <t>Value</t>
        </is>
      </c>
      <c r="G24" s="15" t="inlineStr">
        <is>
          <t>Office refreshments</t>
        </is>
      </c>
      <c r="H24" s="33" t="n"/>
      <c r="I24" s="33" t="n"/>
      <c r="J24" s="17">
        <f>SUMIFS($H$9:$H$20,$F$9:$F$20,G24)</f>
        <v/>
      </c>
      <c r="K24" s="33" t="n"/>
    </row>
    <row r="25">
      <c r="B25" s="15" t="inlineStr">
        <is>
          <t>$20 bills</t>
        </is>
      </c>
      <c r="C25" s="33" t="n"/>
      <c r="D25" s="34" t="n">
        <v>2</v>
      </c>
      <c r="E25" s="16">
        <f>D25*20</f>
        <v/>
      </c>
      <c r="G25" s="15" t="inlineStr">
        <is>
          <t>Postage &amp; courier</t>
        </is>
      </c>
      <c r="H25" s="33" t="n"/>
      <c r="I25" s="33" t="n"/>
      <c r="J25" s="17">
        <f>SUMIFS($H$9:$H$20,$F$9:$F$20,G25)</f>
        <v/>
      </c>
      <c r="K25" s="33" t="n"/>
    </row>
    <row r="26">
      <c r="B26" s="15" t="inlineStr">
        <is>
          <t>$10 bills</t>
        </is>
      </c>
      <c r="C26" s="33" t="n"/>
      <c r="D26" s="34" t="n">
        <v>1</v>
      </c>
      <c r="E26" s="16">
        <f>D26*10</f>
        <v/>
      </c>
      <c r="G26" s="15" t="inlineStr">
        <is>
          <t>Office supplies</t>
        </is>
      </c>
      <c r="H26" s="33" t="n"/>
      <c r="I26" s="33" t="n"/>
      <c r="J26" s="17">
        <f>SUMIFS($H$9:$H$20,$F$9:$F$20,G26)</f>
        <v/>
      </c>
      <c r="K26" s="33" t="n"/>
    </row>
    <row r="27">
      <c r="B27" s="15" t="inlineStr">
        <is>
          <t>$5 bills</t>
        </is>
      </c>
      <c r="C27" s="33" t="n"/>
      <c r="D27" s="34" t="n">
        <v>3</v>
      </c>
      <c r="E27" s="16">
        <f>D27*5</f>
        <v/>
      </c>
      <c r="G27" s="15" t="inlineStr">
        <is>
          <t>Local travel</t>
        </is>
      </c>
      <c r="H27" s="33" t="n"/>
      <c r="I27" s="33" t="n"/>
      <c r="J27" s="17">
        <f>SUMIFS($H$9:$H$20,$F$9:$F$20,G27)</f>
        <v/>
      </c>
      <c r="K27" s="33" t="n"/>
    </row>
    <row r="28">
      <c r="B28" s="15" t="inlineStr">
        <is>
          <t>$1 bills</t>
        </is>
      </c>
      <c r="C28" s="33" t="n"/>
      <c r="D28" s="34" t="n">
        <v>4</v>
      </c>
      <c r="E28" s="16">
        <f>D28*1</f>
        <v/>
      </c>
      <c r="G28" s="15" t="inlineStr">
        <is>
          <t>Printing</t>
        </is>
      </c>
      <c r="H28" s="33" t="n"/>
      <c r="I28" s="33" t="n"/>
      <c r="J28" s="17">
        <f>SUMIFS($H$9:$H$20,$F$9:$F$20,G28)</f>
        <v/>
      </c>
      <c r="K28" s="33" t="n"/>
    </row>
    <row r="29">
      <c r="B29" s="15" t="inlineStr">
        <is>
          <t>Quarters</t>
        </is>
      </c>
      <c r="C29" s="33" t="n"/>
      <c r="D29" s="34" t="n">
        <v>4</v>
      </c>
      <c r="E29" s="16">
        <f>D29*0.25</f>
        <v/>
      </c>
      <c r="G29" s="15" t="inlineStr">
        <is>
          <t>Meals &amp; hospitality</t>
        </is>
      </c>
      <c r="H29" s="33" t="n"/>
      <c r="I29" s="33" t="n"/>
      <c r="J29" s="17">
        <f>SUMIFS($H$9:$H$20,$F$9:$F$20,G29)</f>
        <v/>
      </c>
      <c r="K29" s="33" t="n"/>
    </row>
    <row r="30">
      <c r="B30" s="15" t="inlineStr">
        <is>
          <t>Dimes</t>
        </is>
      </c>
      <c r="C30" s="33" t="n"/>
      <c r="D30" s="34" t="n">
        <v>1</v>
      </c>
      <c r="E30" s="16">
        <f>D30*0.1</f>
        <v/>
      </c>
      <c r="G30" s="15" t="inlineStr">
        <is>
          <t>Cleaning</t>
        </is>
      </c>
      <c r="H30" s="33" t="n"/>
      <c r="I30" s="33" t="n"/>
      <c r="J30" s="17">
        <f>SUMIFS($H$9:$H$20,$F$9:$F$20,G30)</f>
        <v/>
      </c>
      <c r="K30" s="33" t="n"/>
    </row>
    <row r="31">
      <c r="B31" s="15" t="inlineStr">
        <is>
          <t>Nickels</t>
        </is>
      </c>
      <c r="C31" s="33" t="n"/>
      <c r="D31" s="34" t="n">
        <v>1</v>
      </c>
      <c r="E31" s="16">
        <f>D31*0.05</f>
        <v/>
      </c>
      <c r="G31" s="15" t="inlineStr">
        <is>
          <t>Other</t>
        </is>
      </c>
      <c r="H31" s="33" t="n"/>
      <c r="I31" s="33" t="n"/>
      <c r="J31" s="17">
        <f>SUMIFS($H$9:$H$20,$F$9:$F$20,G31)</f>
        <v/>
      </c>
      <c r="K31" s="33" t="n"/>
    </row>
    <row r="32">
      <c r="B32" s="15" t="inlineStr">
        <is>
          <t>Pennies</t>
        </is>
      </c>
      <c r="C32" s="33" t="n"/>
      <c r="D32" s="34" t="n">
        <v>2</v>
      </c>
      <c r="E32" s="16">
        <f>D32*0.01</f>
        <v/>
      </c>
      <c r="G32" s="24" t="inlineStr">
        <is>
          <t>Total spent</t>
        </is>
      </c>
      <c r="H32" s="35" t="n"/>
      <c r="I32" s="35" t="n"/>
      <c r="J32" s="25">
        <f>SUM(J24:J31)</f>
        <v/>
      </c>
      <c r="K32" s="35" t="n"/>
    </row>
    <row r="33">
      <c r="B33" s="36" t="inlineStr">
        <is>
          <t>Cash counted</t>
        </is>
      </c>
      <c r="C33" s="6" t="n"/>
      <c r="D33" s="6" t="n"/>
      <c r="E33" s="37">
        <f>SUM(E25:E32)</f>
        <v/>
      </c>
      <c r="G33" s="38">
        <f>IF(ROUND(J32-H21,2)=0,"✓ Matches the log","✗ Some lines have no category")</f>
        <v/>
      </c>
    </row>
    <row r="34">
      <c r="B34" s="36" t="inlineStr">
        <is>
          <t>Should be in the box</t>
        </is>
      </c>
      <c r="C34" s="6" t="n"/>
      <c r="D34" s="6" t="n"/>
      <c r="E34" s="37">
        <f>I21</f>
        <v/>
      </c>
    </row>
    <row r="35">
      <c r="B35" s="36" t="inlineStr">
        <is>
          <t>Over / (short)</t>
        </is>
      </c>
      <c r="C35" s="6" t="n"/>
      <c r="D35" s="6" t="n"/>
      <c r="E35" s="37">
        <f>ROUND(E33-E34,2)</f>
        <v/>
      </c>
      <c r="G35" s="39" t="inlineStr">
        <is>
          <t>Custodian: Priya Raman ___________   Reviewed: ____________</t>
        </is>
      </c>
    </row>
    <row r="36">
      <c r="B36" s="40" t="inlineStr">
        <is>
          <t>Top-up to restore float</t>
        </is>
      </c>
      <c r="C36" s="41" t="n"/>
      <c r="D36" s="41" t="n"/>
      <c r="E36" s="42">
        <f>B6-E33</f>
        <v/>
      </c>
    </row>
    <row r="37">
      <c r="B37" s="43">
        <f>IF(ABS(E35)&lt;=1,"Within the $1.00 tolerance. Note it and move on.","Difference over $1.00. Recount and check vouchers before topping up.")</f>
        <v/>
      </c>
    </row>
  </sheetData>
  <mergeCells count="48">
    <mergeCell ref="G28:I28"/>
    <mergeCell ref="J29:K29"/>
    <mergeCell ref="J5:K5"/>
    <mergeCell ref="B25:C25"/>
    <mergeCell ref="H3:K3"/>
    <mergeCell ref="F6:G6"/>
    <mergeCell ref="B31:C31"/>
    <mergeCell ref="J28:K28"/>
    <mergeCell ref="B27:C27"/>
    <mergeCell ref="G23:K23"/>
    <mergeCell ref="G30:I30"/>
    <mergeCell ref="B34:D34"/>
    <mergeCell ref="B21:F21"/>
    <mergeCell ref="G24:I24"/>
    <mergeCell ref="J30:K30"/>
    <mergeCell ref="H6:I6"/>
    <mergeCell ref="J6:K6"/>
    <mergeCell ref="J24:K24"/>
    <mergeCell ref="F5:G5"/>
    <mergeCell ref="G26:I26"/>
    <mergeCell ref="J27:K27"/>
    <mergeCell ref="G29:I29"/>
    <mergeCell ref="J26:K26"/>
    <mergeCell ref="G25:I25"/>
    <mergeCell ref="B33:D33"/>
    <mergeCell ref="B2:G3"/>
    <mergeCell ref="B36:D36"/>
    <mergeCell ref="B29:C29"/>
    <mergeCell ref="G32:I32"/>
    <mergeCell ref="B35:D35"/>
    <mergeCell ref="G31:I31"/>
    <mergeCell ref="B28:C28"/>
    <mergeCell ref="B37:F37"/>
    <mergeCell ref="J25:K25"/>
    <mergeCell ref="J32:K32"/>
    <mergeCell ref="G33:K33"/>
    <mergeCell ref="J31:K31"/>
    <mergeCell ref="B6:C6"/>
    <mergeCell ref="B23:E23"/>
    <mergeCell ref="B24:C24"/>
    <mergeCell ref="B30:C30"/>
    <mergeCell ref="G35:K35"/>
    <mergeCell ref="G27:I27"/>
    <mergeCell ref="B5:C5"/>
    <mergeCell ref="H2:K2"/>
    <mergeCell ref="H5:I5"/>
    <mergeCell ref="B32:C32"/>
    <mergeCell ref="B26:C26"/>
  </mergeCells>
  <conditionalFormatting sqref="J9:J20">
    <cfRule type="cellIs" priority="1" operator="equal" dxfId="0">
      <formula>"No"</formula>
    </cfRule>
  </conditionalFormatting>
  <conditionalFormatting sqref="I9:I20">
    <cfRule type="cellIs" priority="2" operator="lessThan" dxfId="1">
      <formula>50</formula>
    </cfRule>
  </conditionalFormatting>
  <conditionalFormatting sqref="E35">
    <cfRule type="cellIs" priority="3" operator="lessThan" dxfId="1">
      <formula>0</formula>
    </cfRule>
  </conditionalFormatting>
  <dataValidations count="2">
    <dataValidation sqref="F10:F20" showDropDown="0" showInputMessage="0" showErrorMessage="0" allowBlank="1" type="list">
      <formula1>"Office refreshments,Postage &amp; courier,Office supplies,Local travel,Printing,Meals &amp; hospitality,Cleaning,Other,Replenishment"</formula1>
    </dataValidation>
    <dataValidation sqref="J10:J20" showDropDown="0" showInputMessage="0" showErrorMessage="0" allowBlank="1" type="list">
      <formula1>"Yes,No"</formula1>
    </dataValidation>
  </dataValidations>
  <pageMargins left="0.4" right="0.4" top="0.45" bottom="0.4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Petty Cash Log Template</dc:title>
  <dcterms:created xmlns:dcterms="http://purl.org/dc/terms/" xmlns:xsi="http://www.w3.org/2001/XMLSchema-instance" xsi:type="dcterms:W3CDTF">2026-10-17T13:20:11Z</dcterms:created>
  <dcterms:modified xmlns:dcterms="http://purl.org/dc/terms/" xmlns:xsi="http://www.w3.org/2001/XMLSchema-instance" xsi:type="dcterms:W3CDTF">2026-10-17T13:20:11Z</dcterms:modified>
</cp:coreProperties>
</file>