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ayroll Register" sheetId="1" state="visible" r:id="rId1"/>
    <sheet xmlns:r="http://schemas.openxmlformats.org/officeDocument/2006/relationships" name="Payroll Summary" sheetId="2" state="visible" r:id="rId2"/>
  </sheets>
  <definedNames>
    <definedName name="_xlnm.Print_Titles" localSheetId="0">'Payroll Register'!$6:$6</definedName>
    <definedName name="_xlnm.Print_Area" localSheetId="0">'Payroll Register'!$A$1:$T$24</definedName>
  </definedNames>
  <calcPr calcId="124519" fullCalcOnLoad="1"/>
</workbook>
</file>

<file path=xl/styles.xml><?xml version="1.0" encoding="utf-8"?>
<styleSheet xmlns="http://schemas.openxmlformats.org/spreadsheetml/2006/main">
  <numFmts count="7">
    <numFmt numFmtId="164" formatCode="yyyy-mm-dd"/>
    <numFmt numFmtId="165" formatCode="mmm d, yyyy"/>
    <numFmt numFmtId="166" formatCode="0.0&quot;x&quot;"/>
    <numFmt numFmtId="167" formatCode="$#,##0.00"/>
    <numFmt numFmtId="168" formatCode="0.0"/>
    <numFmt numFmtId="169" formatCode="$#,##0.00;[Red]-$#,##0.00;&quot;–&quot;"/>
    <numFmt numFmtId="170" formatCode="0.0%"/>
  </numFmts>
  <fonts count="18">
    <font>
      <name val="Calibri"/>
      <family val="2"/>
      <color theme="1"/>
      <sz val="11"/>
      <scheme val="minor"/>
    </font>
    <font>
      <name val="Calibri"/>
      <b val="1"/>
      <color rgb="001F3864"/>
      <sz val="20"/>
    </font>
    <font>
      <name val="Calibri"/>
      <b val="1"/>
      <color rgb="00404040"/>
      <sz val="12"/>
    </font>
    <font>
      <name val="Calibri"/>
      <b val="1"/>
      <color rgb="001F3864"/>
      <sz val="9"/>
    </font>
    <font>
      <name val="Calibri"/>
      <b val="1"/>
      <color rgb="00000000"/>
      <sz val="10"/>
    </font>
    <font>
      <name val="Calibri"/>
      <i val="1"/>
      <color rgb="007F7F7F"/>
      <sz val="9"/>
    </font>
    <font>
      <name val="Calibri"/>
      <b val="1"/>
      <color rgb="00FFFFFF"/>
      <sz val="9.5"/>
    </font>
    <font>
      <name val="Calibri"/>
      <b val="1"/>
      <color rgb="007F7F7F"/>
      <sz val="9"/>
    </font>
    <font>
      <name val="Calibri"/>
      <sz val="10"/>
    </font>
    <font>
      <name val="Calibri"/>
      <b val="1"/>
      <sz val="10"/>
    </font>
    <font>
      <name val="Calibri"/>
      <b val="1"/>
      <color rgb="001F3864"/>
      <sz val="10"/>
    </font>
    <font>
      <name val="Calibri"/>
      <b val="1"/>
      <color rgb="00FFFFFF"/>
      <sz val="10"/>
    </font>
    <font>
      <name val="Calibri"/>
      <b val="1"/>
      <color rgb="00FFFFFF"/>
      <sz val="9"/>
    </font>
    <font>
      <name val="Calibri"/>
      <b val="1"/>
      <color rgb="001F3864"/>
      <sz val="14"/>
    </font>
    <font>
      <name val="Calibri"/>
      <b val="1"/>
      <color rgb="001F3864"/>
    </font>
    <font>
      <name val="Calibri"/>
      <b val="1"/>
    </font>
    <font>
      <name val="Calibri"/>
      <b val="1"/>
      <color rgb="001F3864"/>
      <sz val="13"/>
    </font>
    <font>
      <name val="Calibri"/>
      <b val="1"/>
      <color rgb="00375623"/>
      <sz val="10"/>
    </font>
  </fonts>
  <fills count="8">
    <fill>
      <patternFill/>
    </fill>
    <fill>
      <patternFill patternType="gray125"/>
    </fill>
    <fill>
      <patternFill patternType="solid">
        <fgColor rgb="00FFF8E1"/>
      </patternFill>
    </fill>
    <fill>
      <patternFill patternType="solid">
        <fgColor rgb="001F3864"/>
      </patternFill>
    </fill>
    <fill>
      <patternFill patternType="solid">
        <fgColor rgb="002E5C8A"/>
      </patternFill>
    </fill>
    <fill>
      <patternFill patternType="solid">
        <fgColor rgb="00FFFFFF"/>
      </patternFill>
    </fill>
    <fill>
      <patternFill patternType="solid">
        <fgColor rgb="00F2F2F2"/>
      </patternFill>
    </fill>
    <fill>
      <patternFill patternType="solid">
        <fgColor rgb="00EAF0F7"/>
      </patternFill>
    </fill>
  </fills>
  <borders count="3">
    <border>
      <left/>
      <right/>
      <top/>
      <bottom/>
      <diagonal/>
    </border>
    <border>
      <left style="medium">
        <color rgb="00E0A800"/>
      </left>
      <right style="medium">
        <color rgb="00E0A800"/>
      </right>
      <top style="medium">
        <color rgb="00E0A800"/>
      </top>
      <bottom style="medium">
        <color rgb="00E0A800"/>
      </bottom>
    </border>
    <border>
      <left style="thin">
        <color rgb="00C9D3E0"/>
      </left>
      <right style="thin">
        <color rgb="00C9D3E0"/>
      </right>
      <top style="thin">
        <color rgb="00C9D3E0"/>
      </top>
      <bottom style="thin">
        <color rgb="00C9D3E0"/>
      </bottom>
    </border>
  </borders>
  <cellStyleXfs count="1">
    <xf numFmtId="0" fontId="0" fillId="0" borderId="0"/>
  </cellStyleXfs>
  <cellXfs count="54">
    <xf numFmtId="0" fontId="0" fillId="0" borderId="0" pivotButton="0" quotePrefix="0" xfId="0"/>
    <xf numFmtId="0" fontId="1" fillId="0" borderId="0" pivotButton="0" quotePrefix="0" xfId="0"/>
    <xf numFmtId="0" fontId="2" fillId="0" borderId="0" pivotButton="0" quotePrefix="0" xfId="0"/>
    <xf numFmtId="0" fontId="12" fillId="4" borderId="2" applyAlignment="1" pivotButton="0" quotePrefix="0" xfId="0">
      <alignment horizontal="center" vertical="center"/>
    </xf>
    <xf numFmtId="0" fontId="0" fillId="0" borderId="2" pivotButton="0" quotePrefix="0" xfId="0"/>
    <xf numFmtId="0" fontId="3" fillId="0" borderId="0" applyAlignment="1" pivotButton="0" quotePrefix="0" xfId="0">
      <alignment horizontal="right" vertical="center"/>
    </xf>
    <xf numFmtId="165" fontId="4" fillId="2" borderId="1" applyAlignment="1" pivotButton="0" quotePrefix="0" xfId="0">
      <alignment horizontal="center" vertical="center"/>
    </xf>
    <xf numFmtId="0" fontId="0" fillId="0" borderId="1" pivotButton="0" quotePrefix="0" xfId="0"/>
    <xf numFmtId="166" fontId="4" fillId="2" borderId="1" applyAlignment="1" pivotButton="0" quotePrefix="0" xfId="0">
      <alignment horizontal="center" vertical="center"/>
    </xf>
    <xf numFmtId="10" fontId="4" fillId="2" borderId="1" applyAlignment="1" pivotButton="0" quotePrefix="0" xfId="0">
      <alignment horizontal="center" vertical="center"/>
    </xf>
    <xf numFmtId="0" fontId="5" fillId="0" borderId="0" pivotButton="0" quotePrefix="0" xfId="0"/>
    <xf numFmtId="169" fontId="13" fillId="7" borderId="2" applyAlignment="1" pivotButton="0" quotePrefix="0" xfId="0">
      <alignment horizontal="center" vertical="center"/>
    </xf>
    <xf numFmtId="0" fontId="0" fillId="7" borderId="2" pivotButton="0" quotePrefix="0" xfId="0"/>
    <xf numFmtId="1" fontId="4" fillId="2" borderId="1" applyAlignment="1" pivotButton="0" quotePrefix="0" xfId="0">
      <alignment horizontal="center" vertical="center"/>
    </xf>
    <xf numFmtId="0" fontId="7" fillId="0" borderId="0" pivotButton="0" quotePrefix="0" xfId="0"/>
    <xf numFmtId="0" fontId="6" fillId="3" borderId="2" applyAlignment="1" pivotButton="0" quotePrefix="0" xfId="0">
      <alignment horizontal="center" vertical="center" wrapText="1"/>
    </xf>
    <xf numFmtId="0" fontId="6" fillId="4" borderId="2" applyAlignment="1" pivotButton="0" quotePrefix="0" xfId="0">
      <alignment horizontal="center" vertical="center" wrapText="1"/>
    </xf>
    <xf numFmtId="0" fontId="8" fillId="5" borderId="2" applyAlignment="1" pivotButton="0" quotePrefix="0" xfId="0">
      <alignment indent="1"/>
    </xf>
    <xf numFmtId="0" fontId="8" fillId="5" borderId="2" pivotButton="0" quotePrefix="0" xfId="0"/>
    <xf numFmtId="0" fontId="8" fillId="5" borderId="2" applyAlignment="1" pivotButton="0" quotePrefix="0" xfId="0">
      <alignment horizontal="center"/>
    </xf>
    <xf numFmtId="167" fontId="8" fillId="5" borderId="2" pivotButton="0" quotePrefix="0" xfId="0"/>
    <xf numFmtId="168" fontId="8" fillId="5" borderId="2" applyAlignment="1" pivotButton="0" quotePrefix="0" xfId="0">
      <alignment horizontal="center"/>
    </xf>
    <xf numFmtId="169" fontId="8" fillId="5" borderId="2" pivotButton="0" quotePrefix="0" xfId="0"/>
    <xf numFmtId="9" fontId="8" fillId="5" borderId="2" applyAlignment="1" pivotButton="0" quotePrefix="0" xfId="0">
      <alignment horizontal="center"/>
    </xf>
    <xf numFmtId="169" fontId="9" fillId="5" borderId="2" pivotButton="0" quotePrefix="0" xfId="0"/>
    <xf numFmtId="169" fontId="10" fillId="5" borderId="2" pivotButton="0" quotePrefix="0" xfId="0"/>
    <xf numFmtId="0" fontId="8" fillId="6" borderId="2" applyAlignment="1" pivotButton="0" quotePrefix="0" xfId="0">
      <alignment indent="1"/>
    </xf>
    <xf numFmtId="0" fontId="8" fillId="6" borderId="2" pivotButton="0" quotePrefix="0" xfId="0"/>
    <xf numFmtId="0" fontId="8" fillId="6" borderId="2" applyAlignment="1" pivotButton="0" quotePrefix="0" xfId="0">
      <alignment horizontal="center"/>
    </xf>
    <xf numFmtId="167" fontId="8" fillId="6" borderId="2" pivotButton="0" quotePrefix="0" xfId="0"/>
    <xf numFmtId="168" fontId="8" fillId="6" borderId="2" applyAlignment="1" pivotButton="0" quotePrefix="0" xfId="0">
      <alignment horizontal="center"/>
    </xf>
    <xf numFmtId="169" fontId="8" fillId="6" borderId="2" pivotButton="0" quotePrefix="0" xfId="0"/>
    <xf numFmtId="9" fontId="8" fillId="6" borderId="2" applyAlignment="1" pivotButton="0" quotePrefix="0" xfId="0">
      <alignment horizontal="center"/>
    </xf>
    <xf numFmtId="169" fontId="9" fillId="6" borderId="2" pivotButton="0" quotePrefix="0" xfId="0"/>
    <xf numFmtId="169" fontId="10" fillId="6" borderId="2" pivotButton="0" quotePrefix="0" xfId="0"/>
    <xf numFmtId="0" fontId="11" fillId="4" borderId="2" pivotButton="0" quotePrefix="0" xfId="0"/>
    <xf numFmtId="168" fontId="11" fillId="4" borderId="2" applyAlignment="1" pivotButton="0" quotePrefix="0" xfId="0">
      <alignment horizontal="center"/>
    </xf>
    <xf numFmtId="169" fontId="11" fillId="4" borderId="2" pivotButton="0" quotePrefix="0" xfId="0"/>
    <xf numFmtId="0" fontId="10" fillId="7" borderId="2" pivotButton="0" quotePrefix="0" xfId="0"/>
    <xf numFmtId="170" fontId="10" fillId="7" borderId="2" applyAlignment="1" pivotButton="0" quotePrefix="0" xfId="0">
      <alignment horizontal="right"/>
    </xf>
    <xf numFmtId="0" fontId="14" fillId="0" borderId="0" applyAlignment="1" pivotButton="0" quotePrefix="0" xfId="0">
      <alignment horizontal="right"/>
    </xf>
    <xf numFmtId="0" fontId="15" fillId="0" borderId="0" pivotButton="0" quotePrefix="0" xfId="0"/>
    <xf numFmtId="165" fontId="15" fillId="0" borderId="0" applyAlignment="1" pivotButton="0" quotePrefix="0" xfId="0">
      <alignment horizontal="left"/>
    </xf>
    <xf numFmtId="0" fontId="11" fillId="3" borderId="2" applyAlignment="1" pivotButton="0" quotePrefix="0" xfId="0">
      <alignment horizontal="center" vertical="center" wrapText="1"/>
    </xf>
    <xf numFmtId="1" fontId="8" fillId="5" borderId="2" applyAlignment="1" pivotButton="0" quotePrefix="0" xfId="0">
      <alignment horizontal="center"/>
    </xf>
    <xf numFmtId="170" fontId="8" fillId="5" borderId="2" pivotButton="0" quotePrefix="0" xfId="0"/>
    <xf numFmtId="1" fontId="8" fillId="6" borderId="2" applyAlignment="1" pivotButton="0" quotePrefix="0" xfId="0">
      <alignment horizontal="center"/>
    </xf>
    <xf numFmtId="170" fontId="8" fillId="6" borderId="2" pivotButton="0" quotePrefix="0" xfId="0"/>
    <xf numFmtId="0" fontId="11" fillId="4" borderId="2" applyAlignment="1" pivotButton="0" quotePrefix="0" xfId="0">
      <alignment horizontal="center"/>
    </xf>
    <xf numFmtId="170" fontId="11" fillId="4" borderId="2" pivotButton="0" quotePrefix="0" xfId="0"/>
    <xf numFmtId="170" fontId="10" fillId="7" borderId="2" pivotButton="0" quotePrefix="0" xfId="0"/>
    <xf numFmtId="0" fontId="16" fillId="0" borderId="0" pivotButton="0" quotePrefix="0" xfId="0"/>
    <xf numFmtId="0" fontId="11" fillId="3" borderId="2" applyAlignment="1" pivotButton="0" quotePrefix="0" xfId="0">
      <alignment horizontal="center"/>
    </xf>
    <xf numFmtId="0" fontId="17" fillId="0" borderId="0" applyAlignment="1" pivotButton="0" quotePrefix="0" xfId="0">
      <alignment horizontal="center"/>
    </xf>
  </cellXfs>
  <cellStyles count="1">
    <cellStyle name="Normal" xfId="0" builtinId="0" hidden="0"/>
  </cellStyles>
  <dxfs count="2">
    <dxf>
      <font>
        <b val="1"/>
        <color rgb="00C55A11"/>
      </font>
      <fill>
        <patternFill patternType="solid">
          <fgColor rgb="00FCE4D6"/>
          <bgColor rgb="00FCE4D6"/>
        </patternFill>
      </fill>
    </dxf>
    <dxf>
      <font>
        <color rgb="007F6000"/>
      </font>
      <fill>
        <patternFill patternType="solid">
          <fgColor rgb="00FFF2CC"/>
          <bgColor rgb="00FFF2C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Total Payroll Cost by Department</a:t>
            </a:r>
          </a:p>
        </rich>
      </tx>
    </title>
    <plotArea>
      <barChart>
        <barDir val="bar"/>
        <grouping val="clustered"/>
        <ser>
          <idx val="0"/>
          <order val="0"/>
          <tx>
            <strRef>
              <f>'Payroll Summary'!I6</f>
            </strRef>
          </tx>
          <spPr>
            <a:solidFill xmlns:a="http://schemas.openxmlformats.org/drawingml/2006/main">
              <a:srgbClr val="2E5C8A"/>
            </a:solidFill>
            <a:ln xmlns:a="http://schemas.openxmlformats.org/drawingml/2006/main">
              <a:prstDash val="solid"/>
            </a:ln>
          </spPr>
          <cat>
            <numRef>
              <f>'Payroll Summary'!$A$7:$A$10</f>
            </numRef>
          </cat>
          <val>
            <numRef>
              <f>'Payroll Summary'!$I$7:$I$10</f>
            </numRef>
          </val>
        </ser>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5</col>
      <colOff>0</colOff>
      <row>13</row>
      <rowOff>0</rowOff>
    </from>
    <ext cx="5400000" cy="23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T24"/>
  <sheetViews>
    <sheetView showGridLines="0" workbookViewId="0">
      <pane xSplit="1" ySplit="6" topLeftCell="B7" activePane="bottomRight" state="frozen"/>
      <selection pane="topRight"/>
      <selection pane="bottomLeft"/>
      <selection pane="bottomRight" activeCell="A1" sqref="A1"/>
    </sheetView>
  </sheetViews>
  <sheetFormatPr baseColWidth="8" defaultRowHeight="15"/>
  <cols>
    <col width="22" customWidth="1" min="1" max="1"/>
    <col width="14" customWidth="1" min="2" max="2"/>
    <col width="9" customWidth="1" min="3" max="3"/>
    <col width="11" customWidth="1" min="4" max="4"/>
    <col width="8" customWidth="1" min="5" max="5"/>
    <col width="7" customWidth="1" min="6" max="6"/>
    <col width="10" customWidth="1" min="7" max="7"/>
    <col width="8" customWidth="1" min="8" max="8"/>
    <col width="10" customWidth="1" min="9" max="9"/>
    <col width="8" customWidth="1" min="10" max="10"/>
    <col width="11" customWidth="1" min="11" max="11"/>
    <col width="10" customWidth="1" min="12" max="12"/>
    <col width="12" customWidth="1" min="13" max="13"/>
    <col width="10" customWidth="1" min="14" max="14"/>
    <col width="10" customWidth="1" min="15" max="15"/>
    <col width="10" customWidth="1" min="16" max="16"/>
    <col width="10" customWidth="1" min="17" max="17"/>
    <col width="10" customWidth="1" min="18" max="18"/>
    <col width="12" customWidth="1" min="19" max="19"/>
    <col width="12" customWidth="1" min="20" max="20"/>
  </cols>
  <sheetData>
    <row r="1" ht="30" customHeight="1">
      <c r="A1" s="1" t="inlineStr">
        <is>
          <t>Payroll Report</t>
        </is>
      </c>
    </row>
    <row r="2">
      <c r="A2" s="2" t="inlineStr">
        <is>
          <t>Brookfield Home Services LLC</t>
        </is>
      </c>
      <c r="O2" s="3" t="inlineStr">
        <is>
          <t>Total Gross Pay</t>
        </is>
      </c>
      <c r="P2" s="4" t="n"/>
      <c r="Q2" s="3" t="inlineStr">
        <is>
          <t>Total Net Pay</t>
        </is>
      </c>
      <c r="R2" s="4" t="n"/>
      <c r="S2" s="3" t="inlineStr">
        <is>
          <t>Total Payroll Cost</t>
        </is>
      </c>
      <c r="T2" s="4" t="n"/>
    </row>
    <row r="3">
      <c r="A3" s="5" t="inlineStr">
        <is>
          <t>Pay Period Start:</t>
        </is>
      </c>
      <c r="B3" s="6" t="n">
        <v>46279</v>
      </c>
      <c r="C3" s="7" t="n"/>
      <c r="D3" s="5" t="inlineStr">
        <is>
          <t>Pay Date:</t>
        </is>
      </c>
      <c r="E3" s="6" t="n">
        <v>46297</v>
      </c>
      <c r="F3" s="7" t="n"/>
      <c r="G3" s="5" t="inlineStr">
        <is>
          <t>OT Multiplier:</t>
        </is>
      </c>
      <c r="H3" s="8" t="n">
        <v>1.5</v>
      </c>
      <c r="I3" s="5" t="inlineStr">
        <is>
          <t>Soc. Sec. %:</t>
        </is>
      </c>
      <c r="J3" s="9" t="n">
        <v>0.062</v>
      </c>
      <c r="K3" s="10" t="inlineStr">
        <is>
          <t>← yellow cells are settings</t>
        </is>
      </c>
      <c r="O3" s="11">
        <f>M19</f>
        <v/>
      </c>
      <c r="P3" s="12" t="n"/>
      <c r="Q3" s="11">
        <f>T19</f>
        <v/>
      </c>
      <c r="R3" s="12" t="n"/>
      <c r="S3" s="11">
        <f>M19+P19+Q19</f>
        <v/>
      </c>
      <c r="T3" s="12" t="n"/>
    </row>
    <row r="4">
      <c r="A4" s="5" t="inlineStr">
        <is>
          <t>Pay Period End:</t>
        </is>
      </c>
      <c r="B4" s="6" t="n">
        <v>46292</v>
      </c>
      <c r="C4" s="7" t="n"/>
      <c r="D4" s="5" t="inlineStr">
        <is>
          <t>Periods/Year:</t>
        </is>
      </c>
      <c r="E4" s="13" t="n">
        <v>26</v>
      </c>
      <c r="F4" s="7" t="n"/>
      <c r="G4" s="5" t="inlineStr">
        <is>
          <t>State Tax %:</t>
        </is>
      </c>
      <c r="H4" s="9" t="n">
        <v>0.04</v>
      </c>
      <c r="I4" s="5" t="inlineStr">
        <is>
          <t>Medicare %:</t>
        </is>
      </c>
      <c r="J4" s="9" t="n">
        <v>0.0145</v>
      </c>
      <c r="K4" s="10" t="inlineStr">
        <is>
          <t>(26 = biweekly, 24 = semi-monthly)</t>
        </is>
      </c>
      <c r="O4" s="12" t="n"/>
      <c r="P4" s="12" t="n"/>
      <c r="Q4" s="12" t="n"/>
      <c r="R4" s="12" t="n"/>
      <c r="S4" s="12" t="n"/>
      <c r="T4" s="12" t="n"/>
    </row>
    <row r="5">
      <c r="A5" s="14" t="inlineStr">
        <is>
          <t>EMPLOYEE EARNINGS &amp; DEDUCTIONS  (columns A–J are inputs; K–T calculate automatically)</t>
        </is>
      </c>
    </row>
    <row r="6" ht="40" customHeight="1">
      <c r="A6" s="15" t="inlineStr">
        <is>
          <t>Employee</t>
        </is>
      </c>
      <c r="B6" s="15" t="inlineStr">
        <is>
          <t>Department</t>
        </is>
      </c>
      <c r="C6" s="15" t="inlineStr">
        <is>
          <t>Pay Type</t>
        </is>
      </c>
      <c r="D6" s="15" t="inlineStr">
        <is>
          <t>Rate (Hourly / Annual)</t>
        </is>
      </c>
      <c r="E6" s="15" t="inlineStr">
        <is>
          <t>Regular Hours</t>
        </is>
      </c>
      <c r="F6" s="15" t="inlineStr">
        <is>
          <t>OT Hours</t>
        </is>
      </c>
      <c r="G6" s="15" t="inlineStr">
        <is>
          <t>Bonus / Other</t>
        </is>
      </c>
      <c r="H6" s="15" t="inlineStr">
        <is>
          <t>401(k) %</t>
        </is>
      </c>
      <c r="I6" s="15" t="inlineStr">
        <is>
          <t>Health Ins. (Pre-Tax)</t>
        </is>
      </c>
      <c r="J6" s="15" t="inlineStr">
        <is>
          <t>Fed. W/H %</t>
        </is>
      </c>
      <c r="K6" s="16" t="inlineStr">
        <is>
          <t>Regular Pay</t>
        </is>
      </c>
      <c r="L6" s="16" t="inlineStr">
        <is>
          <t>Overtime Pay</t>
        </is>
      </c>
      <c r="M6" s="16" t="inlineStr">
        <is>
          <t>Gross Pay</t>
        </is>
      </c>
      <c r="N6" s="16" t="inlineStr">
        <is>
          <t>401(k)</t>
        </is>
      </c>
      <c r="O6" s="16" t="inlineStr">
        <is>
          <t>Federal Tax</t>
        </is>
      </c>
      <c r="P6" s="16" t="inlineStr">
        <is>
          <t>Social Security</t>
        </is>
      </c>
      <c r="Q6" s="16" t="inlineStr">
        <is>
          <t>Medicare</t>
        </is>
      </c>
      <c r="R6" s="16" t="inlineStr">
        <is>
          <t>State Tax</t>
        </is>
      </c>
      <c r="S6" s="16" t="inlineStr">
        <is>
          <t>Total Deductions</t>
        </is>
      </c>
      <c r="T6" s="16" t="inlineStr">
        <is>
          <t>Net Pay</t>
        </is>
      </c>
    </row>
    <row r="7">
      <c r="A7" s="17" t="inlineStr">
        <is>
          <t>Angela Ruiz</t>
        </is>
      </c>
      <c r="B7" s="18" t="inlineStr">
        <is>
          <t>Administration</t>
        </is>
      </c>
      <c r="C7" s="19" t="inlineStr">
        <is>
          <t>Salary</t>
        </is>
      </c>
      <c r="D7" s="20" t="n">
        <v>78000</v>
      </c>
      <c r="E7" s="21" t="n">
        <v>80</v>
      </c>
      <c r="F7" s="21" t="n">
        <v>0</v>
      </c>
      <c r="G7" s="22" t="n">
        <v>0</v>
      </c>
      <c r="H7" s="23" t="n">
        <v>0.06</v>
      </c>
      <c r="I7" s="22" t="n">
        <v>145</v>
      </c>
      <c r="J7" s="23" t="n">
        <v>0.12</v>
      </c>
      <c r="K7" s="22">
        <f>ROUND(IF(C7="Salary",D7/$E$4,D7*E7),2)</f>
        <v/>
      </c>
      <c r="L7" s="22">
        <f>IF(C7="Hourly",ROUND(D7*F7*$H$3,2),0)</f>
        <v/>
      </c>
      <c r="M7" s="24">
        <f>K7+L7+G7</f>
        <v/>
      </c>
      <c r="N7" s="22">
        <f>ROUND(M7*H7,2)</f>
        <v/>
      </c>
      <c r="O7" s="22">
        <f>ROUND(MAX(0,M7-N7-I7)*J7,2)</f>
        <v/>
      </c>
      <c r="P7" s="22">
        <f>ROUND(MAX(0,M7-I7)*$J$3,2)</f>
        <v/>
      </c>
      <c r="Q7" s="22">
        <f>ROUND(MAX(0,M7-I7)*$J$4,2)</f>
        <v/>
      </c>
      <c r="R7" s="22">
        <f>ROUND(MAX(0,M7-N7-I7)*$H$4,2)</f>
        <v/>
      </c>
      <c r="S7" s="22">
        <f>N7+I7+O7+P7+Q7+R7</f>
        <v/>
      </c>
      <c r="T7" s="25">
        <f>M7-S7</f>
        <v/>
      </c>
    </row>
    <row r="8">
      <c r="A8" s="26" t="inlineStr">
        <is>
          <t>Marcus Bell</t>
        </is>
      </c>
      <c r="B8" s="27" t="inlineStr">
        <is>
          <t>Operations</t>
        </is>
      </c>
      <c r="C8" s="28" t="inlineStr">
        <is>
          <t>Salary</t>
        </is>
      </c>
      <c r="D8" s="29" t="n">
        <v>92000</v>
      </c>
      <c r="E8" s="30" t="n">
        <v>80</v>
      </c>
      <c r="F8" s="30" t="n">
        <v>0</v>
      </c>
      <c r="G8" s="31" t="n">
        <v>500</v>
      </c>
      <c r="H8" s="32" t="n">
        <v>0.05</v>
      </c>
      <c r="I8" s="31" t="n">
        <v>210</v>
      </c>
      <c r="J8" s="32" t="n">
        <v>0.14</v>
      </c>
      <c r="K8" s="31">
        <f>ROUND(IF(C8="Salary",D8/$E$4,D8*E8),2)</f>
        <v/>
      </c>
      <c r="L8" s="31">
        <f>IF(C8="Hourly",ROUND(D8*F8*$H$3,2),0)</f>
        <v/>
      </c>
      <c r="M8" s="33">
        <f>K8+L8+G8</f>
        <v/>
      </c>
      <c r="N8" s="31">
        <f>ROUND(M8*H8,2)</f>
        <v/>
      </c>
      <c r="O8" s="31">
        <f>ROUND(MAX(0,M8-N8-I8)*J8,2)</f>
        <v/>
      </c>
      <c r="P8" s="31">
        <f>ROUND(MAX(0,M8-I8)*$J$3,2)</f>
        <v/>
      </c>
      <c r="Q8" s="31">
        <f>ROUND(MAX(0,M8-I8)*$J$4,2)</f>
        <v/>
      </c>
      <c r="R8" s="31">
        <f>ROUND(MAX(0,M8-N8-I8)*$H$4,2)</f>
        <v/>
      </c>
      <c r="S8" s="31">
        <f>N8+I8+O8+P8+Q8+R8</f>
        <v/>
      </c>
      <c r="T8" s="34">
        <f>M8-S8</f>
        <v/>
      </c>
    </row>
    <row r="9">
      <c r="A9" s="17" t="inlineStr">
        <is>
          <t>Priya Nair</t>
        </is>
      </c>
      <c r="B9" s="18" t="inlineStr">
        <is>
          <t>Sales</t>
        </is>
      </c>
      <c r="C9" s="19" t="inlineStr">
        <is>
          <t>Salary</t>
        </is>
      </c>
      <c r="D9" s="20" t="n">
        <v>68000</v>
      </c>
      <c r="E9" s="21" t="n">
        <v>80</v>
      </c>
      <c r="F9" s="21" t="n">
        <v>0</v>
      </c>
      <c r="G9" s="22" t="n">
        <v>1250</v>
      </c>
      <c r="H9" s="23" t="n">
        <v>0.04</v>
      </c>
      <c r="I9" s="22" t="n">
        <v>145</v>
      </c>
      <c r="J9" s="23" t="n">
        <v>0.12</v>
      </c>
      <c r="K9" s="22">
        <f>ROUND(IF(C9="Salary",D9/$E$4,D9*E9),2)</f>
        <v/>
      </c>
      <c r="L9" s="22">
        <f>IF(C9="Hourly",ROUND(D9*F9*$H$3,2),0)</f>
        <v/>
      </c>
      <c r="M9" s="24">
        <f>K9+L9+G9</f>
        <v/>
      </c>
      <c r="N9" s="22">
        <f>ROUND(M9*H9,2)</f>
        <v/>
      </c>
      <c r="O9" s="22">
        <f>ROUND(MAX(0,M9-N9-I9)*J9,2)</f>
        <v/>
      </c>
      <c r="P9" s="22">
        <f>ROUND(MAX(0,M9-I9)*$J$3,2)</f>
        <v/>
      </c>
      <c r="Q9" s="22">
        <f>ROUND(MAX(0,M9-I9)*$J$4,2)</f>
        <v/>
      </c>
      <c r="R9" s="22">
        <f>ROUND(MAX(0,M9-N9-I9)*$H$4,2)</f>
        <v/>
      </c>
      <c r="S9" s="22">
        <f>N9+I9+O9+P9+Q9+R9</f>
        <v/>
      </c>
      <c r="T9" s="25">
        <f>M9-S9</f>
        <v/>
      </c>
    </row>
    <row r="10">
      <c r="A10" s="26" t="inlineStr">
        <is>
          <t>Jason Clarke</t>
        </is>
      </c>
      <c r="B10" s="27" t="inlineStr">
        <is>
          <t>Field Services</t>
        </is>
      </c>
      <c r="C10" s="28" t="inlineStr">
        <is>
          <t>Hourly</t>
        </is>
      </c>
      <c r="D10" s="29" t="n">
        <v>28.5</v>
      </c>
      <c r="E10" s="30" t="n">
        <v>80</v>
      </c>
      <c r="F10" s="30" t="n">
        <v>6.5</v>
      </c>
      <c r="G10" s="31" t="n">
        <v>0</v>
      </c>
      <c r="H10" s="32" t="n">
        <v>0.03</v>
      </c>
      <c r="I10" s="31" t="n">
        <v>95</v>
      </c>
      <c r="J10" s="32" t="n">
        <v>0.1</v>
      </c>
      <c r="K10" s="31">
        <f>ROUND(IF(C10="Salary",D10/$E$4,D10*E10),2)</f>
        <v/>
      </c>
      <c r="L10" s="31">
        <f>IF(C10="Hourly",ROUND(D10*F10*$H$3,2),0)</f>
        <v/>
      </c>
      <c r="M10" s="33">
        <f>K10+L10+G10</f>
        <v/>
      </c>
      <c r="N10" s="31">
        <f>ROUND(M10*H10,2)</f>
        <v/>
      </c>
      <c r="O10" s="31">
        <f>ROUND(MAX(0,M10-N10-I10)*J10,2)</f>
        <v/>
      </c>
      <c r="P10" s="31">
        <f>ROUND(MAX(0,M10-I10)*$J$3,2)</f>
        <v/>
      </c>
      <c r="Q10" s="31">
        <f>ROUND(MAX(0,M10-I10)*$J$4,2)</f>
        <v/>
      </c>
      <c r="R10" s="31">
        <f>ROUND(MAX(0,M10-N10-I10)*$H$4,2)</f>
        <v/>
      </c>
      <c r="S10" s="31">
        <f>N10+I10+O10+P10+Q10+R10</f>
        <v/>
      </c>
      <c r="T10" s="34">
        <f>M10-S10</f>
        <v/>
      </c>
    </row>
    <row r="11">
      <c r="A11" s="17" t="inlineStr">
        <is>
          <t>Linda Okafor</t>
        </is>
      </c>
      <c r="B11" s="18" t="inlineStr">
        <is>
          <t>Field Services</t>
        </is>
      </c>
      <c r="C11" s="19" t="inlineStr">
        <is>
          <t>Hourly</t>
        </is>
      </c>
      <c r="D11" s="20" t="n">
        <v>31</v>
      </c>
      <c r="E11" s="21" t="n">
        <v>80</v>
      </c>
      <c r="F11" s="21" t="n">
        <v>9</v>
      </c>
      <c r="G11" s="22" t="n">
        <v>0</v>
      </c>
      <c r="H11" s="23" t="n">
        <v>0.05</v>
      </c>
      <c r="I11" s="22" t="n">
        <v>210</v>
      </c>
      <c r="J11" s="23" t="n">
        <v>0.1</v>
      </c>
      <c r="K11" s="22">
        <f>ROUND(IF(C11="Salary",D11/$E$4,D11*E11),2)</f>
        <v/>
      </c>
      <c r="L11" s="22">
        <f>IF(C11="Hourly",ROUND(D11*F11*$H$3,2),0)</f>
        <v/>
      </c>
      <c r="M11" s="24">
        <f>K11+L11+G11</f>
        <v/>
      </c>
      <c r="N11" s="22">
        <f>ROUND(M11*H11,2)</f>
        <v/>
      </c>
      <c r="O11" s="22">
        <f>ROUND(MAX(0,M11-N11-I11)*J11,2)</f>
        <v/>
      </c>
      <c r="P11" s="22">
        <f>ROUND(MAX(0,M11-I11)*$J$3,2)</f>
        <v/>
      </c>
      <c r="Q11" s="22">
        <f>ROUND(MAX(0,M11-I11)*$J$4,2)</f>
        <v/>
      </c>
      <c r="R11" s="22">
        <f>ROUND(MAX(0,M11-N11-I11)*$H$4,2)</f>
        <v/>
      </c>
      <c r="S11" s="22">
        <f>N11+I11+O11+P11+Q11+R11</f>
        <v/>
      </c>
      <c r="T11" s="25">
        <f>M11-S11</f>
        <v/>
      </c>
    </row>
    <row r="12">
      <c r="A12" s="26" t="inlineStr">
        <is>
          <t>Tom Becker</t>
        </is>
      </c>
      <c r="B12" s="27" t="inlineStr">
        <is>
          <t>Field Services</t>
        </is>
      </c>
      <c r="C12" s="28" t="inlineStr">
        <is>
          <t>Hourly</t>
        </is>
      </c>
      <c r="D12" s="29" t="n">
        <v>26.75</v>
      </c>
      <c r="E12" s="30" t="n">
        <v>76</v>
      </c>
      <c r="F12" s="30" t="n">
        <v>0</v>
      </c>
      <c r="G12" s="31" t="n">
        <v>0</v>
      </c>
      <c r="H12" s="32" t="n">
        <v>0</v>
      </c>
      <c r="I12" s="31" t="n">
        <v>95</v>
      </c>
      <c r="J12" s="32" t="n">
        <v>0.08</v>
      </c>
      <c r="K12" s="31">
        <f>ROUND(IF(C12="Salary",D12/$E$4,D12*E12),2)</f>
        <v/>
      </c>
      <c r="L12" s="31">
        <f>IF(C12="Hourly",ROUND(D12*F12*$H$3,2),0)</f>
        <v/>
      </c>
      <c r="M12" s="33">
        <f>K12+L12+G12</f>
        <v/>
      </c>
      <c r="N12" s="31">
        <f>ROUND(M12*H12,2)</f>
        <v/>
      </c>
      <c r="O12" s="31">
        <f>ROUND(MAX(0,M12-N12-I12)*J12,2)</f>
        <v/>
      </c>
      <c r="P12" s="31">
        <f>ROUND(MAX(0,M12-I12)*$J$3,2)</f>
        <v/>
      </c>
      <c r="Q12" s="31">
        <f>ROUND(MAX(0,M12-I12)*$J$4,2)</f>
        <v/>
      </c>
      <c r="R12" s="31">
        <f>ROUND(MAX(0,M12-N12-I12)*$H$4,2)</f>
        <v/>
      </c>
      <c r="S12" s="31">
        <f>N12+I12+O12+P12+Q12+R12</f>
        <v/>
      </c>
      <c r="T12" s="34">
        <f>M12-S12</f>
        <v/>
      </c>
    </row>
    <row r="13">
      <c r="A13" s="17" t="inlineStr">
        <is>
          <t>Sofia Martins</t>
        </is>
      </c>
      <c r="B13" s="18" t="inlineStr">
        <is>
          <t>Operations</t>
        </is>
      </c>
      <c r="C13" s="19" t="inlineStr">
        <is>
          <t>Hourly</t>
        </is>
      </c>
      <c r="D13" s="20" t="n">
        <v>24</v>
      </c>
      <c r="E13" s="21" t="n">
        <v>80</v>
      </c>
      <c r="F13" s="21" t="n">
        <v>4</v>
      </c>
      <c r="G13" s="22" t="n">
        <v>0</v>
      </c>
      <c r="H13" s="23" t="n">
        <v>0.03</v>
      </c>
      <c r="I13" s="22" t="n">
        <v>95</v>
      </c>
      <c r="J13" s="23" t="n">
        <v>0.08</v>
      </c>
      <c r="K13" s="22">
        <f>ROUND(IF(C13="Salary",D13/$E$4,D13*E13),2)</f>
        <v/>
      </c>
      <c r="L13" s="22">
        <f>IF(C13="Hourly",ROUND(D13*F13*$H$3,2),0)</f>
        <v/>
      </c>
      <c r="M13" s="24">
        <f>K13+L13+G13</f>
        <v/>
      </c>
      <c r="N13" s="22">
        <f>ROUND(M13*H13,2)</f>
        <v/>
      </c>
      <c r="O13" s="22">
        <f>ROUND(MAX(0,M13-N13-I13)*J13,2)</f>
        <v/>
      </c>
      <c r="P13" s="22">
        <f>ROUND(MAX(0,M13-I13)*$J$3,2)</f>
        <v/>
      </c>
      <c r="Q13" s="22">
        <f>ROUND(MAX(0,M13-I13)*$J$4,2)</f>
        <v/>
      </c>
      <c r="R13" s="22">
        <f>ROUND(MAX(0,M13-N13-I13)*$H$4,2)</f>
        <v/>
      </c>
      <c r="S13" s="22">
        <f>N13+I13+O13+P13+Q13+R13</f>
        <v/>
      </c>
      <c r="T13" s="25">
        <f>M13-S13</f>
        <v/>
      </c>
    </row>
    <row r="14">
      <c r="A14" s="26" t="inlineStr">
        <is>
          <t>Kevin Doyle</t>
        </is>
      </c>
      <c r="B14" s="27" t="inlineStr">
        <is>
          <t>Sales</t>
        </is>
      </c>
      <c r="C14" s="28" t="inlineStr">
        <is>
          <t>Hourly</t>
        </is>
      </c>
      <c r="D14" s="29" t="n">
        <v>22.5</v>
      </c>
      <c r="E14" s="30" t="n">
        <v>80</v>
      </c>
      <c r="F14" s="30" t="n">
        <v>0</v>
      </c>
      <c r="G14" s="31" t="n">
        <v>850</v>
      </c>
      <c r="H14" s="32" t="n">
        <v>0.02</v>
      </c>
      <c r="I14" s="31" t="n">
        <v>0</v>
      </c>
      <c r="J14" s="32" t="n">
        <v>0.09</v>
      </c>
      <c r="K14" s="31">
        <f>ROUND(IF(C14="Salary",D14/$E$4,D14*E14),2)</f>
        <v/>
      </c>
      <c r="L14" s="31">
        <f>IF(C14="Hourly",ROUND(D14*F14*$H$3,2),0)</f>
        <v/>
      </c>
      <c r="M14" s="33">
        <f>K14+L14+G14</f>
        <v/>
      </c>
      <c r="N14" s="31">
        <f>ROUND(M14*H14,2)</f>
        <v/>
      </c>
      <c r="O14" s="31">
        <f>ROUND(MAX(0,M14-N14-I14)*J14,2)</f>
        <v/>
      </c>
      <c r="P14" s="31">
        <f>ROUND(MAX(0,M14-I14)*$J$3,2)</f>
        <v/>
      </c>
      <c r="Q14" s="31">
        <f>ROUND(MAX(0,M14-I14)*$J$4,2)</f>
        <v/>
      </c>
      <c r="R14" s="31">
        <f>ROUND(MAX(0,M14-N14-I14)*$H$4,2)</f>
        <v/>
      </c>
      <c r="S14" s="31">
        <f>N14+I14+O14+P14+Q14+R14</f>
        <v/>
      </c>
      <c r="T14" s="34">
        <f>M14-S14</f>
        <v/>
      </c>
    </row>
    <row r="15">
      <c r="A15" s="17" t="inlineStr">
        <is>
          <t>Rachel Kim</t>
        </is>
      </c>
      <c r="B15" s="18" t="inlineStr">
        <is>
          <t>Administration</t>
        </is>
      </c>
      <c r="C15" s="19" t="inlineStr">
        <is>
          <t>Hourly</t>
        </is>
      </c>
      <c r="D15" s="20" t="n">
        <v>23.25</v>
      </c>
      <c r="E15" s="21" t="n">
        <v>72</v>
      </c>
      <c r="F15" s="21" t="n">
        <v>0</v>
      </c>
      <c r="G15" s="22" t="n">
        <v>0</v>
      </c>
      <c r="H15" s="23" t="n">
        <v>0.04</v>
      </c>
      <c r="I15" s="22" t="n">
        <v>95</v>
      </c>
      <c r="J15" s="23" t="n">
        <v>0.08</v>
      </c>
      <c r="K15" s="22">
        <f>ROUND(IF(C15="Salary",D15/$E$4,D15*E15),2)</f>
        <v/>
      </c>
      <c r="L15" s="22">
        <f>IF(C15="Hourly",ROUND(D15*F15*$H$3,2),0)</f>
        <v/>
      </c>
      <c r="M15" s="24">
        <f>K15+L15+G15</f>
        <v/>
      </c>
      <c r="N15" s="22">
        <f>ROUND(M15*H15,2)</f>
        <v/>
      </c>
      <c r="O15" s="22">
        <f>ROUND(MAX(0,M15-N15-I15)*J15,2)</f>
        <v/>
      </c>
      <c r="P15" s="22">
        <f>ROUND(MAX(0,M15-I15)*$J$3,2)</f>
        <v/>
      </c>
      <c r="Q15" s="22">
        <f>ROUND(MAX(0,M15-I15)*$J$4,2)</f>
        <v/>
      </c>
      <c r="R15" s="22">
        <f>ROUND(MAX(0,M15-N15-I15)*$H$4,2)</f>
        <v/>
      </c>
      <c r="S15" s="22">
        <f>N15+I15+O15+P15+Q15+R15</f>
        <v/>
      </c>
      <c r="T15" s="25">
        <f>M15-S15</f>
        <v/>
      </c>
    </row>
    <row r="16">
      <c r="A16" s="26" t="inlineStr">
        <is>
          <t>David Osei</t>
        </is>
      </c>
      <c r="B16" s="27" t="inlineStr">
        <is>
          <t>Operations</t>
        </is>
      </c>
      <c r="C16" s="28" t="inlineStr">
        <is>
          <t>Hourly</t>
        </is>
      </c>
      <c r="D16" s="29" t="n">
        <v>27</v>
      </c>
      <c r="E16" s="30" t="n">
        <v>80</v>
      </c>
      <c r="F16" s="30" t="n">
        <v>7.5</v>
      </c>
      <c r="G16" s="31" t="n">
        <v>0</v>
      </c>
      <c r="H16" s="32" t="n">
        <v>0.05</v>
      </c>
      <c r="I16" s="31" t="n">
        <v>210</v>
      </c>
      <c r="J16" s="32" t="n">
        <v>0.1</v>
      </c>
      <c r="K16" s="31">
        <f>ROUND(IF(C16="Salary",D16/$E$4,D16*E16),2)</f>
        <v/>
      </c>
      <c r="L16" s="31">
        <f>IF(C16="Hourly",ROUND(D16*F16*$H$3,2),0)</f>
        <v/>
      </c>
      <c r="M16" s="33">
        <f>K16+L16+G16</f>
        <v/>
      </c>
      <c r="N16" s="31">
        <f>ROUND(M16*H16,2)</f>
        <v/>
      </c>
      <c r="O16" s="31">
        <f>ROUND(MAX(0,M16-N16-I16)*J16,2)</f>
        <v/>
      </c>
      <c r="P16" s="31">
        <f>ROUND(MAX(0,M16-I16)*$J$3,2)</f>
        <v/>
      </c>
      <c r="Q16" s="31">
        <f>ROUND(MAX(0,M16-I16)*$J$4,2)</f>
        <v/>
      </c>
      <c r="R16" s="31">
        <f>ROUND(MAX(0,M16-N16-I16)*$H$4,2)</f>
        <v/>
      </c>
      <c r="S16" s="31">
        <f>N16+I16+O16+P16+Q16+R16</f>
        <v/>
      </c>
      <c r="T16" s="34">
        <f>M16-S16</f>
        <v/>
      </c>
    </row>
    <row r="17">
      <c r="A17" s="17" t="inlineStr">
        <is>
          <t>Emily Turner</t>
        </is>
      </c>
      <c r="B17" s="18" t="inlineStr">
        <is>
          <t>Sales</t>
        </is>
      </c>
      <c r="C17" s="19" t="inlineStr">
        <is>
          <t>Salary</t>
        </is>
      </c>
      <c r="D17" s="20" t="n">
        <v>61000</v>
      </c>
      <c r="E17" s="21" t="n">
        <v>80</v>
      </c>
      <c r="F17" s="21" t="n">
        <v>0</v>
      </c>
      <c r="G17" s="22" t="n">
        <v>900</v>
      </c>
      <c r="H17" s="23" t="n">
        <v>0.06</v>
      </c>
      <c r="I17" s="22" t="n">
        <v>145</v>
      </c>
      <c r="J17" s="23" t="n">
        <v>0.11</v>
      </c>
      <c r="K17" s="22">
        <f>ROUND(IF(C17="Salary",D17/$E$4,D17*E17),2)</f>
        <v/>
      </c>
      <c r="L17" s="22">
        <f>IF(C17="Hourly",ROUND(D17*F17*$H$3,2),0)</f>
        <v/>
      </c>
      <c r="M17" s="24">
        <f>K17+L17+G17</f>
        <v/>
      </c>
      <c r="N17" s="22">
        <f>ROUND(M17*H17,2)</f>
        <v/>
      </c>
      <c r="O17" s="22">
        <f>ROUND(MAX(0,M17-N17-I17)*J17,2)</f>
        <v/>
      </c>
      <c r="P17" s="22">
        <f>ROUND(MAX(0,M17-I17)*$J$3,2)</f>
        <v/>
      </c>
      <c r="Q17" s="22">
        <f>ROUND(MAX(0,M17-I17)*$J$4,2)</f>
        <v/>
      </c>
      <c r="R17" s="22">
        <f>ROUND(MAX(0,M17-N17-I17)*$H$4,2)</f>
        <v/>
      </c>
      <c r="S17" s="22">
        <f>N17+I17+O17+P17+Q17+R17</f>
        <v/>
      </c>
      <c r="T17" s="25">
        <f>M17-S17</f>
        <v/>
      </c>
    </row>
    <row r="18">
      <c r="A18" s="26" t="inlineStr">
        <is>
          <t>Carlos Mendez</t>
        </is>
      </c>
      <c r="B18" s="27" t="inlineStr">
        <is>
          <t>Field Services</t>
        </is>
      </c>
      <c r="C18" s="28" t="inlineStr">
        <is>
          <t>Hourly</t>
        </is>
      </c>
      <c r="D18" s="29" t="n">
        <v>29.25</v>
      </c>
      <c r="E18" s="30" t="n">
        <v>80</v>
      </c>
      <c r="F18" s="30" t="n">
        <v>11</v>
      </c>
      <c r="G18" s="31" t="n">
        <v>200</v>
      </c>
      <c r="H18" s="32" t="n">
        <v>0.04</v>
      </c>
      <c r="I18" s="31" t="n">
        <v>145</v>
      </c>
      <c r="J18" s="32" t="n">
        <v>0.1</v>
      </c>
      <c r="K18" s="31">
        <f>ROUND(IF(C18="Salary",D18/$E$4,D18*E18),2)</f>
        <v/>
      </c>
      <c r="L18" s="31">
        <f>IF(C18="Hourly",ROUND(D18*F18*$H$3,2),0)</f>
        <v/>
      </c>
      <c r="M18" s="33">
        <f>K18+L18+G18</f>
        <v/>
      </c>
      <c r="N18" s="31">
        <f>ROUND(M18*H18,2)</f>
        <v/>
      </c>
      <c r="O18" s="31">
        <f>ROUND(MAX(0,M18-N18-I18)*J18,2)</f>
        <v/>
      </c>
      <c r="P18" s="31">
        <f>ROUND(MAX(0,M18-I18)*$J$3,2)</f>
        <v/>
      </c>
      <c r="Q18" s="31">
        <f>ROUND(MAX(0,M18-I18)*$J$4,2)</f>
        <v/>
      </c>
      <c r="R18" s="31">
        <f>ROUND(MAX(0,M18-N18-I18)*$H$4,2)</f>
        <v/>
      </c>
      <c r="S18" s="31">
        <f>N18+I18+O18+P18+Q18+R18</f>
        <v/>
      </c>
      <c r="T18" s="34">
        <f>M18-S18</f>
        <v/>
      </c>
    </row>
    <row r="19">
      <c r="A19" s="35" t="inlineStr">
        <is>
          <t>TOTAL</t>
        </is>
      </c>
      <c r="B19" s="35">
        <f>COUNTA(A7:A18)&amp;" employees"</f>
        <v/>
      </c>
      <c r="C19" s="35" t="n"/>
      <c r="D19" s="35" t="n"/>
      <c r="E19" s="36">
        <f>SUM(E7:E18)</f>
        <v/>
      </c>
      <c r="F19" s="36">
        <f>SUM(F7:F18)</f>
        <v/>
      </c>
      <c r="G19" s="37">
        <f>SUM(G7:G18)</f>
        <v/>
      </c>
      <c r="H19" s="35" t="n"/>
      <c r="I19" s="37">
        <f>SUM(I7:I18)</f>
        <v/>
      </c>
      <c r="J19" s="35" t="n"/>
      <c r="K19" s="37">
        <f>SUM(K7:K18)</f>
        <v/>
      </c>
      <c r="L19" s="37">
        <f>SUM(L7:L18)</f>
        <v/>
      </c>
      <c r="M19" s="37">
        <f>SUM(M7:M18)</f>
        <v/>
      </c>
      <c r="N19" s="37">
        <f>SUM(N7:N18)</f>
        <v/>
      </c>
      <c r="O19" s="37">
        <f>SUM(O7:O18)</f>
        <v/>
      </c>
      <c r="P19" s="37">
        <f>SUM(P7:P18)</f>
        <v/>
      </c>
      <c r="Q19" s="37">
        <f>SUM(Q7:Q18)</f>
        <v/>
      </c>
      <c r="R19" s="37">
        <f>SUM(R7:R18)</f>
        <v/>
      </c>
      <c r="S19" s="37">
        <f>SUM(S7:S18)</f>
        <v/>
      </c>
      <c r="T19" s="37">
        <f>SUM(T7:T18)</f>
        <v/>
      </c>
    </row>
    <row r="20">
      <c r="A20" s="38" t="inlineStr">
        <is>
          <t>% of Gross Pay</t>
        </is>
      </c>
      <c r="B20" s="38" t="n"/>
      <c r="C20" s="38" t="n"/>
      <c r="D20" s="38" t="n"/>
      <c r="E20" s="38" t="n"/>
      <c r="F20" s="38" t="n"/>
      <c r="G20" s="39">
        <f>IF($M$19=0,0,G19/$M$19)</f>
        <v/>
      </c>
      <c r="H20" s="38" t="n"/>
      <c r="I20" s="39">
        <f>IF($M$19=0,0,I19/$M$19)</f>
        <v/>
      </c>
      <c r="J20" s="38" t="n"/>
      <c r="K20" s="39">
        <f>IF($M$19=0,0,K19/$M$19)</f>
        <v/>
      </c>
      <c r="L20" s="39">
        <f>IF($M$19=0,0,L19/$M$19)</f>
        <v/>
      </c>
      <c r="M20" s="39">
        <f>IF($M$19=0,0,M19/$M$19)</f>
        <v/>
      </c>
      <c r="N20" s="39">
        <f>IF($M$19=0,0,N19/$M$19)</f>
        <v/>
      </c>
      <c r="O20" s="39">
        <f>IF($M$19=0,0,O19/$M$19)</f>
        <v/>
      </c>
      <c r="P20" s="39">
        <f>IF($M$19=0,0,P19/$M$19)</f>
        <v/>
      </c>
      <c r="Q20" s="39">
        <f>IF($M$19=0,0,Q19/$M$19)</f>
        <v/>
      </c>
      <c r="R20" s="39">
        <f>IF($M$19=0,0,R19/$M$19)</f>
        <v/>
      </c>
      <c r="S20" s="39">
        <f>IF($M$19=0,0,S19/$M$19)</f>
        <v/>
      </c>
      <c r="T20" s="39">
        <f>IF($M$19=0,0,T19/$M$19)</f>
        <v/>
      </c>
    </row>
    <row r="22">
      <c r="A22" s="10" t="inlineStr">
        <is>
          <t>How to use: set the pay period, pay date and tax rates in the yellow cells, then enter one row per employee in columns A–J. Insert new rows above the TOTAL row so totals and the summary sheet expand automatically.</t>
        </is>
      </c>
    </row>
    <row r="23">
      <c r="A23" s="10" t="inlineStr">
        <is>
          <t>Salaried pay = annual salary ÷ periods per year; hourly pay = rate × hours, with overtime at rate × OT multiplier. Health insurance is treated as a pre-tax (Section 125) deduction; 401(k) reduces income-tax wages only.</t>
        </is>
      </c>
    </row>
    <row r="24">
      <c r="A24" s="10" t="inlineStr">
        <is>
          <t>Federal W/H % is a simplified effective rate per employee. Replace it with the amount from IRS Publication 15-T or your payroll software, and check local taxes and annual wage limits before filing.</t>
        </is>
      </c>
    </row>
  </sheetData>
  <mergeCells count="10">
    <mergeCell ref="E4:F4"/>
    <mergeCell ref="O2:P2"/>
    <mergeCell ref="S2:T2"/>
    <mergeCell ref="Q2:R2"/>
    <mergeCell ref="O3:P4"/>
    <mergeCell ref="Q3:R4"/>
    <mergeCell ref="B3:C3"/>
    <mergeCell ref="S3:T4"/>
    <mergeCell ref="B4:C4"/>
    <mergeCell ref="E3:F3"/>
  </mergeCells>
  <conditionalFormatting sqref="F7:F18">
    <cfRule type="cellIs" priority="1" operator="greaterThan" dxfId="0">
      <formula>8</formula>
    </cfRule>
    <cfRule type="cellIs" priority="2" operator="between" dxfId="1">
      <formula>0.01</formula>
      <formula>8</formula>
    </cfRule>
  </conditionalFormatting>
  <conditionalFormatting sqref="T7:T18">
    <cfRule type="dataBar" priority="3">
      <dataBar>
        <cfvo type="num" val="0"/>
        <cfvo type="max"/>
        <color rgb="009BC2E6"/>
      </dataBar>
    </cfRule>
  </conditionalFormatting>
  <dataValidations count="3">
    <dataValidation sqref="C7:C18" showDropDown="0" showInputMessage="0" showErrorMessage="1" allowBlank="1" error="Choose Hourly or Salary" type="list">
      <formula1>"Hourly,Salary"</formula1>
    </dataValidation>
    <dataValidation sqref="D7:G18 I7:I18" showDropDown="0" showInputMessage="0" showErrorMessage="1" allowBlank="0" error="Enter a positive number" type="decimal" operator="greaterThanOrEqual">
      <formula1>0</formula1>
    </dataValidation>
    <dataValidation sqref="H7:H18 J7:J18" showDropDown="0" showInputMessage="0" showErrorMessage="1" allowBlank="0" error="Enter a percentage between 0% and 100%" type="decimal" operator="between">
      <formula1>0</formula1>
      <formula2>1</formula2>
    </dataValidation>
  </dataValidations>
  <printOptions horizontalCentered="1"/>
  <pageMargins left="0.4" right="0.4" top="0.5" bottom="0.5" header="0.5" footer="0.5"/>
  <pageSetup orientation="landscape" fitToHeight="0" fitToWidth="1"/>
  <headerFooter>
    <oddHeader/>
    <oddFooter>&amp;CPage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3"/>
  <sheetViews>
    <sheetView showGridLines="0" workbookViewId="0">
      <pane xSplit="1" ySplit="6" topLeftCell="B7" activePane="bottomRight" state="frozen"/>
      <selection pane="topRight"/>
      <selection pane="bottomLeft"/>
      <selection pane="bottomRight" activeCell="A1" sqref="A1"/>
    </sheetView>
  </sheetViews>
  <sheetFormatPr baseColWidth="8" defaultRowHeight="15"/>
  <cols>
    <col width="30" customWidth="1" min="1" max="1"/>
    <col width="12" customWidth="1" min="2" max="2"/>
    <col width="12" customWidth="1" min="3" max="3"/>
    <col width="14" customWidth="1" min="4" max="4"/>
    <col width="14" customWidth="1" min="5" max="5"/>
    <col width="14" customWidth="1" min="6" max="6"/>
    <col width="14" customWidth="1" min="7" max="7"/>
    <col width="14" customWidth="1" min="8" max="8"/>
    <col width="15" customWidth="1" min="9" max="9"/>
    <col width="13" customWidth="1" min="10" max="10"/>
  </cols>
  <sheetData>
    <row r="1" ht="30" customHeight="1">
      <c r="A1" s="1" t="inlineStr">
        <is>
          <t>Payroll Summary</t>
        </is>
      </c>
    </row>
    <row r="2">
      <c r="A2" s="2">
        <f>'Payroll Register'!A2</f>
        <v/>
      </c>
    </row>
    <row r="3">
      <c r="A3" s="40" t="inlineStr">
        <is>
          <t>Pay Period:</t>
        </is>
      </c>
      <c r="B3" s="41">
        <f>TEXT('Payroll Register'!B3,"mmm d, yyyy")&amp;" – "&amp;TEXT('Payroll Register'!B4,"mmm d, yyyy")</f>
        <v/>
      </c>
      <c r="E3" s="10" t="inlineStr">
        <is>
          <t>(linked to the settings on the Payroll Register sheet)</t>
        </is>
      </c>
    </row>
    <row r="4">
      <c r="A4" s="40" t="inlineStr">
        <is>
          <t>Pay Date:</t>
        </is>
      </c>
      <c r="B4" s="42">
        <f>'Payroll Register'!E3</f>
        <v/>
      </c>
    </row>
    <row r="5">
      <c r="A5" s="14" t="inlineStr">
        <is>
          <t>PAYROLL BY DEPARTMENT</t>
        </is>
      </c>
    </row>
    <row r="6" ht="32" customHeight="1">
      <c r="A6" s="43" t="inlineStr">
        <is>
          <t>Department</t>
        </is>
      </c>
      <c r="B6" s="43" t="inlineStr">
        <is>
          <t>Employees</t>
        </is>
      </c>
      <c r="C6" s="43" t="inlineStr">
        <is>
          <t>Total Hours</t>
        </is>
      </c>
      <c r="D6" s="43" t="inlineStr">
        <is>
          <t>Gross Pay</t>
        </is>
      </c>
      <c r="E6" s="43" t="inlineStr">
        <is>
          <t>Pre-Tax Deductions</t>
        </is>
      </c>
      <c r="F6" s="43" t="inlineStr">
        <is>
          <t>Employee Taxes</t>
        </is>
      </c>
      <c r="G6" s="43" t="inlineStr">
        <is>
          <t>Net Pay</t>
        </is>
      </c>
      <c r="H6" s="43" t="inlineStr">
        <is>
          <t>Employer FICA</t>
        </is>
      </c>
      <c r="I6" s="43" t="inlineStr">
        <is>
          <t>Total Payroll Cost</t>
        </is>
      </c>
      <c r="J6" s="43" t="inlineStr">
        <is>
          <t>% of Total Cost</t>
        </is>
      </c>
    </row>
    <row r="7">
      <c r="A7" s="17" t="inlineStr">
        <is>
          <t>Administration</t>
        </is>
      </c>
      <c r="B7" s="44">
        <f>COUNTIF('Payroll Register'!$B$7:$B$18,$A7)</f>
        <v/>
      </c>
      <c r="C7" s="21">
        <f>SUMIFS('Payroll Register'!$E$7:$E$18,'Payroll Register'!$B$7:$B$18,$A7)+SUMIFS('Payroll Register'!$F$7:$F$18,'Payroll Register'!$B$7:$B$18,$A7)</f>
        <v/>
      </c>
      <c r="D7" s="22">
        <f>SUMIFS('Payroll Register'!$M$7:$M$18,'Payroll Register'!$B$7:$B$18,$A7)</f>
        <v/>
      </c>
      <c r="E7" s="22">
        <f>SUMIFS('Payroll Register'!$N$7:$N$18,'Payroll Register'!$B$7:$B$18,$A7)+SUMIFS('Payroll Register'!$I$7:$I$18,'Payroll Register'!$B$7:$B$18,$A7)</f>
        <v/>
      </c>
      <c r="F7" s="22">
        <f>SUMIFS('Payroll Register'!$O$7:$O$18,'Payroll Register'!$B$7:$B$18,$A7)+SUMIFS('Payroll Register'!$P$7:$P$18,'Payroll Register'!$B$7:$B$18,$A7)+SUMIFS('Payroll Register'!$Q$7:$Q$18,'Payroll Register'!$B$7:$B$18,$A7)+SUMIFS('Payroll Register'!$R$7:$R$18,'Payroll Register'!$B$7:$B$18,$A7)</f>
        <v/>
      </c>
      <c r="G7" s="22">
        <f>SUMIFS('Payroll Register'!$T$7:$T$18,'Payroll Register'!$B$7:$B$18,$A7)</f>
        <v/>
      </c>
      <c r="H7" s="22">
        <f>SUMIFS('Payroll Register'!$P$7:$P$18,'Payroll Register'!$B$7:$B$18,$A7)+SUMIFS('Payroll Register'!$Q$7:$Q$18,'Payroll Register'!$B$7:$B$18,$A7)</f>
        <v/>
      </c>
      <c r="I7" s="24">
        <f>D7+H7</f>
        <v/>
      </c>
      <c r="J7" s="45">
        <f>IF($I$11=0,0,I7/$I$11)</f>
        <v/>
      </c>
    </row>
    <row r="8">
      <c r="A8" s="26" t="inlineStr">
        <is>
          <t>Field Services</t>
        </is>
      </c>
      <c r="B8" s="46">
        <f>COUNTIF('Payroll Register'!$B$7:$B$18,$A8)</f>
        <v/>
      </c>
      <c r="C8" s="30">
        <f>SUMIFS('Payroll Register'!$E$7:$E$18,'Payroll Register'!$B$7:$B$18,$A8)+SUMIFS('Payroll Register'!$F$7:$F$18,'Payroll Register'!$B$7:$B$18,$A8)</f>
        <v/>
      </c>
      <c r="D8" s="31">
        <f>SUMIFS('Payroll Register'!$M$7:$M$18,'Payroll Register'!$B$7:$B$18,$A8)</f>
        <v/>
      </c>
      <c r="E8" s="31">
        <f>SUMIFS('Payroll Register'!$N$7:$N$18,'Payroll Register'!$B$7:$B$18,$A8)+SUMIFS('Payroll Register'!$I$7:$I$18,'Payroll Register'!$B$7:$B$18,$A8)</f>
        <v/>
      </c>
      <c r="F8" s="31">
        <f>SUMIFS('Payroll Register'!$O$7:$O$18,'Payroll Register'!$B$7:$B$18,$A8)+SUMIFS('Payroll Register'!$P$7:$P$18,'Payroll Register'!$B$7:$B$18,$A8)+SUMIFS('Payroll Register'!$Q$7:$Q$18,'Payroll Register'!$B$7:$B$18,$A8)+SUMIFS('Payroll Register'!$R$7:$R$18,'Payroll Register'!$B$7:$B$18,$A8)</f>
        <v/>
      </c>
      <c r="G8" s="31">
        <f>SUMIFS('Payroll Register'!$T$7:$T$18,'Payroll Register'!$B$7:$B$18,$A8)</f>
        <v/>
      </c>
      <c r="H8" s="31">
        <f>SUMIFS('Payroll Register'!$P$7:$P$18,'Payroll Register'!$B$7:$B$18,$A8)+SUMIFS('Payroll Register'!$Q$7:$Q$18,'Payroll Register'!$B$7:$B$18,$A8)</f>
        <v/>
      </c>
      <c r="I8" s="33">
        <f>D8+H8</f>
        <v/>
      </c>
      <c r="J8" s="47">
        <f>IF($I$11=0,0,I8/$I$11)</f>
        <v/>
      </c>
    </row>
    <row r="9">
      <c r="A9" s="17" t="inlineStr">
        <is>
          <t>Operations</t>
        </is>
      </c>
      <c r="B9" s="44">
        <f>COUNTIF('Payroll Register'!$B$7:$B$18,$A9)</f>
        <v/>
      </c>
      <c r="C9" s="21">
        <f>SUMIFS('Payroll Register'!$E$7:$E$18,'Payroll Register'!$B$7:$B$18,$A9)+SUMIFS('Payroll Register'!$F$7:$F$18,'Payroll Register'!$B$7:$B$18,$A9)</f>
        <v/>
      </c>
      <c r="D9" s="22">
        <f>SUMIFS('Payroll Register'!$M$7:$M$18,'Payroll Register'!$B$7:$B$18,$A9)</f>
        <v/>
      </c>
      <c r="E9" s="22">
        <f>SUMIFS('Payroll Register'!$N$7:$N$18,'Payroll Register'!$B$7:$B$18,$A9)+SUMIFS('Payroll Register'!$I$7:$I$18,'Payroll Register'!$B$7:$B$18,$A9)</f>
        <v/>
      </c>
      <c r="F9" s="22">
        <f>SUMIFS('Payroll Register'!$O$7:$O$18,'Payroll Register'!$B$7:$B$18,$A9)+SUMIFS('Payroll Register'!$P$7:$P$18,'Payroll Register'!$B$7:$B$18,$A9)+SUMIFS('Payroll Register'!$Q$7:$Q$18,'Payroll Register'!$B$7:$B$18,$A9)+SUMIFS('Payroll Register'!$R$7:$R$18,'Payroll Register'!$B$7:$B$18,$A9)</f>
        <v/>
      </c>
      <c r="G9" s="22">
        <f>SUMIFS('Payroll Register'!$T$7:$T$18,'Payroll Register'!$B$7:$B$18,$A9)</f>
        <v/>
      </c>
      <c r="H9" s="22">
        <f>SUMIFS('Payroll Register'!$P$7:$P$18,'Payroll Register'!$B$7:$B$18,$A9)+SUMIFS('Payroll Register'!$Q$7:$Q$18,'Payroll Register'!$B$7:$B$18,$A9)</f>
        <v/>
      </c>
      <c r="I9" s="24">
        <f>D9+H9</f>
        <v/>
      </c>
      <c r="J9" s="45">
        <f>IF($I$11=0,0,I9/$I$11)</f>
        <v/>
      </c>
    </row>
    <row r="10">
      <c r="A10" s="26" t="inlineStr">
        <is>
          <t>Sales</t>
        </is>
      </c>
      <c r="B10" s="46">
        <f>COUNTIF('Payroll Register'!$B$7:$B$18,$A10)</f>
        <v/>
      </c>
      <c r="C10" s="30">
        <f>SUMIFS('Payroll Register'!$E$7:$E$18,'Payroll Register'!$B$7:$B$18,$A10)+SUMIFS('Payroll Register'!$F$7:$F$18,'Payroll Register'!$B$7:$B$18,$A10)</f>
        <v/>
      </c>
      <c r="D10" s="31">
        <f>SUMIFS('Payroll Register'!$M$7:$M$18,'Payroll Register'!$B$7:$B$18,$A10)</f>
        <v/>
      </c>
      <c r="E10" s="31">
        <f>SUMIFS('Payroll Register'!$N$7:$N$18,'Payroll Register'!$B$7:$B$18,$A10)+SUMIFS('Payroll Register'!$I$7:$I$18,'Payroll Register'!$B$7:$B$18,$A10)</f>
        <v/>
      </c>
      <c r="F10" s="31">
        <f>SUMIFS('Payroll Register'!$O$7:$O$18,'Payroll Register'!$B$7:$B$18,$A10)+SUMIFS('Payroll Register'!$P$7:$P$18,'Payroll Register'!$B$7:$B$18,$A10)+SUMIFS('Payroll Register'!$Q$7:$Q$18,'Payroll Register'!$B$7:$B$18,$A10)+SUMIFS('Payroll Register'!$R$7:$R$18,'Payroll Register'!$B$7:$B$18,$A10)</f>
        <v/>
      </c>
      <c r="G10" s="31">
        <f>SUMIFS('Payroll Register'!$T$7:$T$18,'Payroll Register'!$B$7:$B$18,$A10)</f>
        <v/>
      </c>
      <c r="H10" s="31">
        <f>SUMIFS('Payroll Register'!$P$7:$P$18,'Payroll Register'!$B$7:$B$18,$A10)+SUMIFS('Payroll Register'!$Q$7:$Q$18,'Payroll Register'!$B$7:$B$18,$A10)</f>
        <v/>
      </c>
      <c r="I10" s="33">
        <f>D10+H10</f>
        <v/>
      </c>
      <c r="J10" s="47">
        <f>IF($I$11=0,0,I10/$I$11)</f>
        <v/>
      </c>
    </row>
    <row r="11">
      <c r="A11" s="35" t="inlineStr">
        <is>
          <t>TOTAL</t>
        </is>
      </c>
      <c r="B11" s="48">
        <f>SUM(B7:B10)</f>
        <v/>
      </c>
      <c r="C11" s="36">
        <f>SUM(C7:C10)</f>
        <v/>
      </c>
      <c r="D11" s="37">
        <f>SUM(D7:D10)</f>
        <v/>
      </c>
      <c r="E11" s="37">
        <f>SUM(E7:E10)</f>
        <v/>
      </c>
      <c r="F11" s="37">
        <f>SUM(F7:F10)</f>
        <v/>
      </c>
      <c r="G11" s="37">
        <f>SUM(G7:G10)</f>
        <v/>
      </c>
      <c r="H11" s="37">
        <f>SUM(H7:H10)</f>
        <v/>
      </c>
      <c r="I11" s="37">
        <f>SUM(I7:I10)</f>
        <v/>
      </c>
      <c r="J11" s="49">
        <f>SUM(J7:J10)</f>
        <v/>
      </c>
    </row>
    <row r="12">
      <c r="A12" s="38" t="inlineStr">
        <is>
          <t>% of Gross Pay</t>
        </is>
      </c>
      <c r="B12" s="38" t="n"/>
      <c r="C12" s="38" t="n"/>
      <c r="D12" s="50">
        <f>IF($D$11=0,0,D11/$D$11)</f>
        <v/>
      </c>
      <c r="E12" s="50">
        <f>IF($D$11=0,0,E11/$D$11)</f>
        <v/>
      </c>
      <c r="F12" s="50">
        <f>IF($D$11=0,0,F11/$D$11)</f>
        <v/>
      </c>
      <c r="G12" s="50">
        <f>IF($D$11=0,0,G11/$D$11)</f>
        <v/>
      </c>
      <c r="H12" s="50">
        <f>IF($D$11=0,0,H11/$D$11)</f>
        <v/>
      </c>
      <c r="I12" s="50">
        <f>IF($D$11=0,0,I11/$D$11)</f>
        <v/>
      </c>
      <c r="J12" s="38" t="n"/>
    </row>
    <row r="14">
      <c r="A14" s="51" t="inlineStr">
        <is>
          <t>Tax &amp; Deduction Liabilities</t>
        </is>
      </c>
    </row>
    <row r="15">
      <c r="A15" s="52" t="inlineStr">
        <is>
          <t>Item</t>
        </is>
      </c>
      <c r="B15" s="52" t="inlineStr">
        <is>
          <t>Employee</t>
        </is>
      </c>
      <c r="C15" s="52" t="inlineStr">
        <is>
          <t>Employer</t>
        </is>
      </c>
      <c r="D15" s="52" t="inlineStr">
        <is>
          <t>Total to Remit</t>
        </is>
      </c>
    </row>
    <row r="16">
      <c r="A16" s="17" t="inlineStr">
        <is>
          <t>Federal income tax withheld</t>
        </is>
      </c>
      <c r="B16" s="22">
        <f>'Payroll Register'!O19</f>
        <v/>
      </c>
      <c r="C16" s="22" t="n">
        <v>0</v>
      </c>
      <c r="D16" s="22">
        <f>B16+C16</f>
        <v/>
      </c>
    </row>
    <row r="17">
      <c r="A17" s="26" t="inlineStr">
        <is>
          <t>Social Security</t>
        </is>
      </c>
      <c r="B17" s="31">
        <f>'Payroll Register'!P19</f>
        <v/>
      </c>
      <c r="C17" s="31">
        <f>'Payroll Register'!P19</f>
        <v/>
      </c>
      <c r="D17" s="31">
        <f>B17+C17</f>
        <v/>
      </c>
    </row>
    <row r="18">
      <c r="A18" s="17" t="inlineStr">
        <is>
          <t>Medicare</t>
        </is>
      </c>
      <c r="B18" s="22">
        <f>'Payroll Register'!Q19</f>
        <v/>
      </c>
      <c r="C18" s="22">
        <f>'Payroll Register'!Q19</f>
        <v/>
      </c>
      <c r="D18" s="22">
        <f>B18+C18</f>
        <v/>
      </c>
    </row>
    <row r="19">
      <c r="A19" s="26" t="inlineStr">
        <is>
          <t>State income tax withheld</t>
        </is>
      </c>
      <c r="B19" s="31">
        <f>'Payroll Register'!R19</f>
        <v/>
      </c>
      <c r="C19" s="31" t="n">
        <v>0</v>
      </c>
      <c r="D19" s="31">
        <f>B19+C19</f>
        <v/>
      </c>
    </row>
    <row r="20">
      <c r="A20" s="17" t="inlineStr">
        <is>
          <t>401(k) contributions</t>
        </is>
      </c>
      <c r="B20" s="22">
        <f>'Payroll Register'!N19</f>
        <v/>
      </c>
      <c r="C20" s="22" t="n">
        <v>0</v>
      </c>
      <c r="D20" s="22">
        <f>B20+C20</f>
        <v/>
      </c>
    </row>
    <row r="21">
      <c r="A21" s="26" t="inlineStr">
        <is>
          <t>Health insurance premiums</t>
        </is>
      </c>
      <c r="B21" s="31">
        <f>'Payroll Register'!I19</f>
        <v/>
      </c>
      <c r="C21" s="31" t="n">
        <v>0</v>
      </c>
      <c r="D21" s="31">
        <f>B21+C21</f>
        <v/>
      </c>
    </row>
    <row r="22">
      <c r="A22" s="35" t="inlineStr">
        <is>
          <t>Total</t>
        </is>
      </c>
      <c r="B22" s="37">
        <f>SUM(B16:B21)</f>
        <v/>
      </c>
      <c r="C22" s="37">
        <f>SUM(C16:C21)</f>
        <v/>
      </c>
      <c r="D22" s="37">
        <f>SUM(D16:D21)</f>
        <v/>
      </c>
    </row>
    <row r="23">
      <c r="A23" s="10" t="inlineStr">
        <is>
          <t>Check: gross pay − deductions = net pay</t>
        </is>
      </c>
      <c r="D23" s="53">
        <f>IF(ROUND(D11-B22-G11,2)=0,"✔ Balanced","✖ Check data")</f>
        <v/>
      </c>
    </row>
  </sheetData>
  <conditionalFormatting sqref="I7:I10">
    <cfRule type="dataBar" priority="1">
      <dataBar>
        <cfvo type="num" val="0"/>
        <cfvo type="max"/>
        <color rgb="005B9BD5"/>
      </dataBar>
    </cfRule>
  </conditionalFormatting>
  <printOptions horizontalCentered="1"/>
  <pageMargins left="0.75" right="0.75" top="1" bottom="1" header="0.5" footer="0.5"/>
  <pageSetup orientation="landscape"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2026-10-16T10:32:08Z</dcterms:created>
  <dcterms:modified xmlns:dcterms="http://purl.org/dc/terms/" xmlns:xsi="http://www.w3.org/2001/XMLSchema-instance" xsi:type="dcterms:W3CDTF">2026-10-16T10:32:08Z</dcterms:modified>
</cp:coreProperties>
</file>