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off Board" sheetId="1" state="visible" r:id="rId1"/>
    <sheet xmlns:r="http://schemas.openxmlformats.org/officeDocument/2006/relationships" name="Vitals &amp; Scores" sheetId="2" state="visible" r:id="rId2"/>
  </sheets>
  <definedNames>
    <definedName name="_xlnm.Print_Area" localSheetId="0">'Handoff Board'!$A$1:$K$17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#,##0;-#,##0;0"/>
  </numFmts>
  <fonts count="18">
    <font>
      <name val="Calibri"/>
      <family val="2"/>
      <color theme="1"/>
      <sz val="11"/>
      <scheme val="minor"/>
    </font>
    <font>
      <name val="Verdana"/>
      <b val="1"/>
      <color rgb="005A6ACF"/>
      <sz val="14"/>
    </font>
    <font>
      <name val="Verdana"/>
      <i val="1"/>
      <color rgb="00737987"/>
      <sz val="8"/>
    </font>
    <font>
      <name val="Verdana"/>
      <b val="1"/>
      <color rgb="00FFFFFF"/>
      <sz val="8"/>
    </font>
    <font>
      <name val="Verdana"/>
      <b val="1"/>
      <color rgb="002B2F3A"/>
      <sz val="8"/>
    </font>
    <font>
      <name val="Verdana"/>
      <b val="1"/>
      <color rgb="002B2F3A"/>
      <sz val="9"/>
    </font>
    <font>
      <name val="Verdana"/>
      <color rgb="002B2F3A"/>
      <sz val="9"/>
    </font>
    <font>
      <name val="Verdana"/>
      <b val="1"/>
      <color rgb="00FFFFFF"/>
      <sz val="13"/>
    </font>
    <font>
      <name val="Verdana"/>
      <color rgb="00FFFFFF"/>
      <sz val="9"/>
    </font>
    <font>
      <name val="Verdana"/>
      <b val="1"/>
      <color rgb="00737987"/>
      <sz val="7.5"/>
    </font>
    <font>
      <name val="Verdana"/>
      <b val="1"/>
      <color rgb="005A6ACF"/>
      <sz val="16"/>
    </font>
    <font>
      <name val="Verdana"/>
      <b val="1"/>
      <color rgb="00C8323C"/>
      <sz val="16"/>
    </font>
    <font>
      <name val="Verdana"/>
      <b val="1"/>
      <color rgb="00B26B00"/>
      <sz val="16"/>
    </font>
    <font>
      <name val="Verdana"/>
      <b val="1"/>
      <color rgb="002B2F3A"/>
      <sz val="16"/>
    </font>
    <font>
      <name val="Verdana"/>
      <b val="1"/>
      <color rgb="002B2F3A"/>
      <sz val="10"/>
    </font>
    <font>
      <name val="Verdana"/>
      <b val="1"/>
      <color rgb="00C8323C"/>
      <sz val="9"/>
    </font>
    <font>
      <name val="Verdana"/>
      <color rgb="002B2F3A"/>
      <sz val="8.5"/>
    </font>
    <font>
      <name val="Verdana"/>
      <color rgb="00737987"/>
      <sz val="9"/>
    </font>
  </fonts>
  <fills count="6">
    <fill>
      <patternFill/>
    </fill>
    <fill>
      <patternFill patternType="gray125"/>
    </fill>
    <fill>
      <patternFill patternType="solid">
        <fgColor rgb="005A6ACF"/>
      </patternFill>
    </fill>
    <fill>
      <patternFill patternType="solid">
        <fgColor rgb="00D9DCE2"/>
      </patternFill>
    </fill>
    <fill>
      <patternFill patternType="solid">
        <fgColor rgb="00F2F3F5"/>
      </patternFill>
    </fill>
    <fill>
      <patternFill patternType="solid">
        <fgColor rgb="00ECEEFA"/>
      </patternFill>
    </fill>
  </fills>
  <borders count="3">
    <border>
      <left/>
      <right/>
      <top/>
      <bottom/>
      <diagonal/>
    </border>
    <border>
      <left style="thin">
        <color rgb="00D9DCE2"/>
      </left>
      <right style="thin">
        <color rgb="00D9DCE2"/>
      </right>
      <top style="thin">
        <color rgb="00D9DCE2"/>
      </top>
      <bottom style="thin">
        <color rgb="00D9DCE2"/>
      </bottom>
    </border>
    <border>
      <bottom style="thin">
        <color rgb="00D9DCE2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7" fillId="2" borderId="0" applyAlignment="1" pivotButton="0" quotePrefix="0" xfId="0">
      <alignment vertical="center" indent="1"/>
    </xf>
    <xf numFmtId="0" fontId="8" fillId="2" borderId="0" applyAlignment="1" pivotButton="0" quotePrefix="0" xfId="0">
      <alignment horizontal="right" vertical="center" indent="1"/>
    </xf>
    <xf numFmtId="0" fontId="9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10" fillId="4" borderId="0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 indent="1"/>
    </xf>
    <xf numFmtId="0" fontId="6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left" vertical="center" wrapText="1" indent="1"/>
    </xf>
    <xf numFmtId="0" fontId="14" fillId="0" borderId="2" applyAlignment="1" pivotButton="0" quotePrefix="0" xfId="0">
      <alignment horizontal="center" vertical="center" wrapText="1"/>
    </xf>
    <xf numFmtId="165" fontId="6" fillId="0" borderId="2" applyAlignment="1" pivotButton="0" quotePrefix="0" xfId="0">
      <alignment horizontal="center" vertical="center" wrapText="1"/>
    </xf>
    <xf numFmtId="0" fontId="16" fillId="0" borderId="2" applyAlignment="1" pivotButton="0" quotePrefix="0" xfId="0">
      <alignment horizontal="left" vertical="center" wrapText="1" indent="1"/>
    </xf>
    <xf numFmtId="0" fontId="5" fillId="5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 indent="1"/>
    </xf>
    <xf numFmtId="0" fontId="6" fillId="5" borderId="2" applyAlignment="1" pivotButton="0" quotePrefix="0" xfId="0">
      <alignment horizontal="center" vertical="center" wrapText="1"/>
    </xf>
    <xf numFmtId="0" fontId="17" fillId="5" borderId="2" applyAlignment="1" pivotButton="0" quotePrefix="0" xfId="0">
      <alignment horizontal="left" vertical="center" wrapText="1" indent="1"/>
    </xf>
    <xf numFmtId="0" fontId="14" fillId="5" borderId="2" applyAlignment="1" pivotButton="0" quotePrefix="0" xfId="0">
      <alignment horizontal="center" vertical="center" wrapText="1"/>
    </xf>
    <xf numFmtId="165" fontId="6" fillId="5" borderId="2" applyAlignment="1" pivotButton="0" quotePrefix="0" xfId="0">
      <alignment horizontal="center" vertical="center" wrapText="1"/>
    </xf>
    <xf numFmtId="0" fontId="16" fillId="5" borderId="2" applyAlignment="1" pivotButton="0" quotePrefix="0" xfId="0">
      <alignment horizontal="left" vertical="center" wrapText="1" indent="1"/>
    </xf>
    <xf numFmtId="0" fontId="15" fillId="0" borderId="2" applyAlignment="1" pivotButton="0" quotePrefix="0" xfId="0">
      <alignment horizontal="center" vertical="center" wrapText="1"/>
    </xf>
    <xf numFmtId="0" fontId="17" fillId="0" borderId="2" applyAlignment="1" pivotButton="0" quotePrefix="0" xfId="0">
      <alignment horizontal="left" vertical="center" wrapText="1" indent="1"/>
    </xf>
    <xf numFmtId="0" fontId="15" fillId="5" borderId="2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left" vertical="center" wrapText="1" indent="1"/>
    </xf>
    <xf numFmtId="0" fontId="1" fillId="0" borderId="0" pivotButton="0" quotePrefix="0" xfId="0"/>
    <xf numFmtId="0" fontId="2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Verdana"/>
        <b val="1"/>
        <color rgb="00FFFFFF"/>
      </font>
      <fill>
        <patternFill patternType="solid">
          <fgColor rgb="00C8323C"/>
        </patternFill>
      </fill>
    </dxf>
    <dxf>
      <font>
        <name val="Verdana"/>
        <b val="1"/>
        <color rgb="00B26B00"/>
      </font>
      <fill>
        <patternFill patternType="solid">
          <fgColor rgb="00FFF1D6"/>
        </patternFill>
      </fill>
    </dxf>
    <dxf>
      <font>
        <name val="Verdana"/>
        <b val="1"/>
        <color rgb="002E7D4F"/>
      </font>
    </dxf>
    <dxf>
      <font>
        <name val="Verdana"/>
        <b val="1"/>
        <color rgb="00C8323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17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7" customWidth="1" min="2" max="2"/>
    <col width="13" customWidth="1" min="3" max="3"/>
    <col width="10" customWidth="1" min="4" max="4"/>
    <col width="15" customWidth="1" min="5" max="5"/>
    <col width="22" customWidth="1" min="6" max="6"/>
    <col width="8" customWidth="1" min="7" max="7"/>
    <col width="11" customWidth="1" min="8" max="8"/>
    <col width="10" customWidth="1" min="9" max="9"/>
    <col width="9" customWidth="1" min="10" max="10"/>
    <col width="44" customWidth="1" min="11" max="11"/>
  </cols>
  <sheetData>
    <row r="2" ht="30" customHeight="1">
      <c r="B2" s="1" t="inlineStr">
        <is>
          <t>NURSING SHIFT REPORT  ·  HANDOFF BOARD</t>
        </is>
      </c>
      <c r="H2" s="2" t="inlineStr">
        <is>
          <t>4 West Med-Surg  ·  Day shift 07:00–19:00  ·  Sat 17 Oct 2026</t>
        </is>
      </c>
    </row>
    <row r="4" ht="16" customHeight="1">
      <c r="B4" s="3" t="inlineStr">
        <is>
          <t>Patients</t>
        </is>
      </c>
      <c r="C4" s="4" t="n"/>
      <c r="D4" s="3" t="inlineStr">
        <is>
          <t>NEWS2 high (7+)</t>
        </is>
      </c>
      <c r="E4" s="4" t="n"/>
      <c r="F4" s="3" t="inlineStr">
        <is>
          <t>NEWS2 medium (5–6)</t>
        </is>
      </c>
      <c r="G4" s="3" t="inlineStr">
        <is>
          <t>High fall risk</t>
        </is>
      </c>
      <c r="H4" s="4" t="n"/>
      <c r="I4" s="3" t="inlineStr">
        <is>
          <t>DNR</t>
        </is>
      </c>
      <c r="J4" s="4" t="n"/>
      <c r="K4" s="3" t="inlineStr">
        <is>
          <t>Nurse giving / receiving</t>
        </is>
      </c>
    </row>
    <row r="5" ht="28" customHeight="1">
      <c r="B5" s="5">
        <f>COUNTIF(B8:B15,"?*")</f>
        <v/>
      </c>
      <c r="C5" s="4" t="n"/>
      <c r="D5" s="6">
        <f>COUNTIF('Vitals &amp; Scores'!R6:R13,"&gt;=7")</f>
        <v/>
      </c>
      <c r="E5" s="4" t="n"/>
      <c r="F5" s="7">
        <f>COUNTIFS('Vitals &amp; Scores'!R6:R13,"&gt;=5",'Vitals &amp; Scores'!R6:R13,"&lt;7")</f>
        <v/>
      </c>
      <c r="G5" s="5">
        <f>COUNTIF('Vitals &amp; Scores'!T6:T13,"&gt;=45")</f>
        <v/>
      </c>
      <c r="H5" s="4" t="n"/>
      <c r="I5" s="8">
        <f>COUNTIF(D8:D15,"DNR*")</f>
        <v/>
      </c>
      <c r="J5" s="4" t="n"/>
      <c r="K5" s="9" t="inlineStr">
        <is>
          <t>Marcus O., RN  →  Priya N., RN</t>
        </is>
      </c>
    </row>
    <row r="7" ht="22" customHeight="1">
      <c r="B7" s="10" t="inlineStr">
        <is>
          <t>Room</t>
        </is>
      </c>
      <c r="C7" s="11" t="inlineStr">
        <is>
          <t>Patient / age</t>
        </is>
      </c>
      <c r="D7" s="11" t="inlineStr">
        <is>
          <t>Code status</t>
        </is>
      </c>
      <c r="E7" s="11" t="inlineStr">
        <is>
          <t>Allergies</t>
        </is>
      </c>
      <c r="F7" s="11" t="inlineStr">
        <is>
          <t>Reason for admission</t>
        </is>
      </c>
      <c r="G7" s="10" t="inlineStr">
        <is>
          <t>NEWS2</t>
        </is>
      </c>
      <c r="H7" s="10" t="inlineStr">
        <is>
          <t>Risk band</t>
        </is>
      </c>
      <c r="I7" s="10" t="inlineStr">
        <is>
          <t>Fall risk</t>
        </is>
      </c>
      <c r="J7" s="10" t="inlineStr">
        <is>
          <t>Net I&amp;O mL</t>
        </is>
      </c>
      <c r="K7" s="11" t="inlineStr">
        <is>
          <t>Watch for / due this shift</t>
        </is>
      </c>
    </row>
    <row r="8" ht="36" customHeight="1">
      <c r="B8" s="12">
        <f>'Vitals &amp; Scores'!B6</f>
        <v/>
      </c>
      <c r="C8" s="13" t="inlineStr">
        <is>
          <t>R.M.  ·  78</t>
        </is>
      </c>
      <c r="D8" s="14" t="inlineStr">
        <is>
          <t>Full code</t>
        </is>
      </c>
      <c r="E8" s="15" t="inlineStr">
        <is>
          <t>Penicillin (rash)</t>
        </is>
      </c>
      <c r="F8" s="13" t="inlineStr">
        <is>
          <t>CHF exacerbation</t>
        </is>
      </c>
      <c r="G8" s="16">
        <f>'Vitals &amp; Scores'!R6</f>
        <v/>
      </c>
      <c r="H8" s="12">
        <f>IF(G8="","",IF(G8&gt;=7,"High",IF(G8&gt;=5,"Medium",IF('Vitals &amp; Scores'!S6=3,"Low-med","Low"))))</f>
        <v/>
      </c>
      <c r="I8" s="14">
        <f>IF('Vitals &amp; Scores'!T6="","",IF('Vitals &amp; Scores'!T6&gt;=45,"High",IF('Vitals &amp; Scores'!T6&gt;=25,"Moderate","Low")))</f>
        <v/>
      </c>
      <c r="J8" s="17">
        <f>'Vitals &amp; Scores'!W6</f>
        <v/>
      </c>
      <c r="K8" s="18" t="inlineStr">
        <is>
          <t>Daily wt 81.2 kg (−0.9). On 2 L NC; wean to keep SpO2 ≥ 92%.</t>
        </is>
      </c>
    </row>
    <row r="9" ht="36" customHeight="1">
      <c r="B9" s="19">
        <f>'Vitals &amp; Scores'!B7</f>
        <v/>
      </c>
      <c r="C9" s="20" t="inlineStr">
        <is>
          <t>J.T.  ·  54</t>
        </is>
      </c>
      <c r="D9" s="21" t="inlineStr">
        <is>
          <t>Full code</t>
        </is>
      </c>
      <c r="E9" s="22" t="inlineStr">
        <is>
          <t>NKDA</t>
        </is>
      </c>
      <c r="F9" s="20" t="inlineStr">
        <is>
          <t>Cellulitis, left lower leg</t>
        </is>
      </c>
      <c r="G9" s="23">
        <f>'Vitals &amp; Scores'!R7</f>
        <v/>
      </c>
      <c r="H9" s="19">
        <f>IF(G9="","",IF(G9&gt;=7,"High",IF(G9&gt;=5,"Medium",IF('Vitals &amp; Scores'!S7=3,"Low-med","Low"))))</f>
        <v/>
      </c>
      <c r="I9" s="21">
        <f>IF('Vitals &amp; Scores'!T7="","",IF('Vitals &amp; Scores'!T7&gt;=45,"High",IF('Vitals &amp; Scores'!T7&gt;=25,"Moderate","Low")))</f>
        <v/>
      </c>
      <c r="J9" s="24">
        <f>'Vitals &amp; Scores'!W7</f>
        <v/>
      </c>
      <c r="K9" s="25" t="inlineStr">
        <is>
          <t>IV cefazolin q8h, next dose 14:00. Redness inside marked border.</t>
        </is>
      </c>
    </row>
    <row r="10" ht="36" customHeight="1">
      <c r="B10" s="12">
        <f>'Vitals &amp; Scores'!B8</f>
        <v/>
      </c>
      <c r="C10" s="13" t="inlineStr">
        <is>
          <t>D.K.  ·  67</t>
        </is>
      </c>
      <c r="D10" s="26" t="inlineStr">
        <is>
          <t>DNR</t>
        </is>
      </c>
      <c r="E10" s="27" t="inlineStr">
        <is>
          <t>NKDA</t>
        </is>
      </c>
      <c r="F10" s="13" t="inlineStr">
        <is>
          <t>POD 1, right total hip</t>
        </is>
      </c>
      <c r="G10" s="16">
        <f>'Vitals &amp; Scores'!R8</f>
        <v/>
      </c>
      <c r="H10" s="12">
        <f>IF(G10="","",IF(G10&gt;=7,"High",IF(G10&gt;=5,"Medium",IF('Vitals &amp; Scores'!S8=3,"Low-med","Low"))))</f>
        <v/>
      </c>
      <c r="I10" s="14">
        <f>IF('Vitals &amp; Scores'!T8="","",IF('Vitals &amp; Scores'!T8&gt;=45,"High",IF('Vitals &amp; Scores'!T8&gt;=25,"Moderate","Low")))</f>
        <v/>
      </c>
      <c r="J10" s="17">
        <f>'Vitals &amp; Scores'!W8</f>
        <v/>
      </c>
      <c r="K10" s="18" t="inlineStr">
        <is>
          <t>Temp 38.4 at 06:00, MD aware. CBC + blood cultures pending. IS q1h.</t>
        </is>
      </c>
    </row>
    <row r="11" ht="36" customHeight="1">
      <c r="B11" s="19">
        <f>'Vitals &amp; Scores'!B9</f>
        <v/>
      </c>
      <c r="C11" s="20" t="inlineStr">
        <is>
          <t>A.P.  ·  45</t>
        </is>
      </c>
      <c r="D11" s="21" t="inlineStr">
        <is>
          <t>Full code</t>
        </is>
      </c>
      <c r="E11" s="28" t="inlineStr">
        <is>
          <t>Sulfa</t>
        </is>
      </c>
      <c r="F11" s="20" t="inlineStr">
        <is>
          <t>Type 1 DM, DKA resolved</t>
        </is>
      </c>
      <c r="G11" s="23">
        <f>'Vitals &amp; Scores'!R9</f>
        <v/>
      </c>
      <c r="H11" s="19">
        <f>IF(G11="","",IF(G11&gt;=7,"High",IF(G11&gt;=5,"Medium",IF('Vitals &amp; Scores'!S9=3,"Low-med","Low"))))</f>
        <v/>
      </c>
      <c r="I11" s="21">
        <f>IF('Vitals &amp; Scores'!T9="","",IF('Vitals &amp; Scores'!T9&gt;=45,"High",IF('Vitals &amp; Scores'!T9&gt;=25,"Moderate","Low")))</f>
        <v/>
      </c>
      <c r="J11" s="24">
        <f>'Vitals &amp; Scores'!W9</f>
        <v/>
      </c>
      <c r="K11" s="25" t="inlineStr">
        <is>
          <t>Off insulin drip 04:00, now subcut. POC glucose AC/HS; last 186.</t>
        </is>
      </c>
    </row>
    <row r="12" ht="36" customHeight="1">
      <c r="B12" s="12">
        <f>'Vitals &amp; Scores'!B10</f>
        <v/>
      </c>
      <c r="C12" s="13" t="inlineStr">
        <is>
          <t>E.S.  ·  83</t>
        </is>
      </c>
      <c r="D12" s="26" t="inlineStr">
        <is>
          <t>DNR</t>
        </is>
      </c>
      <c r="E12" s="15" t="inlineStr">
        <is>
          <t>Latex</t>
        </is>
      </c>
      <c r="F12" s="13" t="inlineStr">
        <is>
          <t>Community-acquired pneumonia  [Droplet]</t>
        </is>
      </c>
      <c r="G12" s="16">
        <f>'Vitals &amp; Scores'!R10</f>
        <v/>
      </c>
      <c r="H12" s="12">
        <f>IF(G12="","",IF(G12&gt;=7,"High",IF(G12&gt;=5,"Medium",IF('Vitals &amp; Scores'!S10=3,"Low-med","Low"))))</f>
        <v/>
      </c>
      <c r="I12" s="14">
        <f>IF('Vitals &amp; Scores'!T10="","",IF('Vitals &amp; Scores'!T10&gt;=45,"High",IF('Vitals &amp; Scores'!T10&gt;=25,"Moderate","Low")))</f>
        <v/>
      </c>
      <c r="J12" s="17">
        <f>'Vitals &amp; Scores'!W10</f>
        <v/>
      </c>
      <c r="K12" s="18" t="inlineStr">
        <is>
          <t>NEWS2 7 at 06:00. Rapid response reviewed 06:15; obs q1h, MD at 08:00.</t>
        </is>
      </c>
    </row>
    <row r="13" ht="36" customHeight="1">
      <c r="B13" s="19">
        <f>'Vitals &amp; Scores'!B11</f>
        <v/>
      </c>
      <c r="C13" s="20" t="inlineStr">
        <is>
          <t>L.W.  ·  36</t>
        </is>
      </c>
      <c r="D13" s="21" t="inlineStr">
        <is>
          <t>Full code</t>
        </is>
      </c>
      <c r="E13" s="22" t="inlineStr">
        <is>
          <t>NKDA</t>
        </is>
      </c>
      <c r="F13" s="20" t="inlineStr">
        <is>
          <t>Lap appendectomy, POD 0</t>
        </is>
      </c>
      <c r="G13" s="23">
        <f>'Vitals &amp; Scores'!R11</f>
        <v/>
      </c>
      <c r="H13" s="19">
        <f>IF(G13="","",IF(G13&gt;=7,"High",IF(G13&gt;=5,"Medium",IF('Vitals &amp; Scores'!S11=3,"Low-med","Low"))))</f>
        <v/>
      </c>
      <c r="I13" s="21">
        <f>IF('Vitals &amp; Scores'!T11="","",IF('Vitals &amp; Scores'!T11&gt;=45,"High",IF('Vitals &amp; Scores'!T11&gt;=25,"Moderate","Low")))</f>
        <v/>
      </c>
      <c r="J13" s="24">
        <f>'Vitals &amp; Scores'!W11</f>
        <v/>
      </c>
      <c r="K13" s="25" t="inlineStr">
        <is>
          <t>Tolerating clears. Ambulated x1 with assist. Plan discharge tomorrow.</t>
        </is>
      </c>
    </row>
    <row r="14" ht="22" customHeight="1">
      <c r="B14" s="12">
        <f>IF('Vitals &amp; Scores'!B12="","",'Vitals &amp; Scores'!B12)</f>
        <v/>
      </c>
      <c r="C14" s="13" t="n"/>
      <c r="D14" s="13" t="n"/>
      <c r="E14" s="13" t="n"/>
      <c r="F14" s="13" t="n"/>
      <c r="G14" s="16">
        <f>'Vitals &amp; Scores'!R12</f>
        <v/>
      </c>
      <c r="H14" s="12">
        <f>IF(G14="","",IF(G14&gt;=7,"High",IF(G14&gt;=5,"Medium",IF('Vitals &amp; Scores'!S12=3,"Low-med","Low"))))</f>
        <v/>
      </c>
      <c r="I14" s="14">
        <f>IF('Vitals &amp; Scores'!T12="","",IF('Vitals &amp; Scores'!T12&gt;=45,"High",IF('Vitals &amp; Scores'!T12&gt;=25,"Moderate","Low")))</f>
        <v/>
      </c>
      <c r="J14" s="17">
        <f>'Vitals &amp; Scores'!W12</f>
        <v/>
      </c>
      <c r="K14" s="13" t="n"/>
    </row>
    <row r="15" ht="22" customHeight="1">
      <c r="B15" s="19">
        <f>IF('Vitals &amp; Scores'!B13="","",'Vitals &amp; Scores'!B13)</f>
        <v/>
      </c>
      <c r="C15" s="20" t="n"/>
      <c r="D15" s="20" t="n"/>
      <c r="E15" s="20" t="n"/>
      <c r="F15" s="20" t="n"/>
      <c r="G15" s="23">
        <f>'Vitals &amp; Scores'!R13</f>
        <v/>
      </c>
      <c r="H15" s="19">
        <f>IF(G15="","",IF(G15&gt;=7,"High",IF(G15&gt;=5,"Medium",IF('Vitals &amp; Scores'!S13=3,"Low-med","Low"))))</f>
        <v/>
      </c>
      <c r="I15" s="21">
        <f>IF('Vitals &amp; Scores'!T13="","",IF('Vitals &amp; Scores'!T13&gt;=45,"High",IF('Vitals &amp; Scores'!T13&gt;=25,"Moderate","Low")))</f>
        <v/>
      </c>
      <c r="J15" s="24">
        <f>'Vitals &amp; Scores'!W13</f>
        <v/>
      </c>
      <c r="K15" s="20" t="n"/>
    </row>
    <row r="17" ht="30" customHeight="1">
      <c r="B17" s="29" t="inlineStr">
        <is>
          <t>Unit notes: bed 422 blocked for deep clean until 10:00 · Pharmacy delivery 09:30 · Charge nurse today: S. Alvarez (ext. 4412). NEWS2, risk band, fall risk and net I&amp;O are calculated from the Vitals &amp; Scores tab.</t>
        </is>
      </c>
    </row>
  </sheetData>
  <mergeCells count="11">
    <mergeCell ref="B2:G2"/>
    <mergeCell ref="G4:H4"/>
    <mergeCell ref="I4:J4"/>
    <mergeCell ref="B17:K17"/>
    <mergeCell ref="B5:C5"/>
    <mergeCell ref="D5:E5"/>
    <mergeCell ref="H2:K2"/>
    <mergeCell ref="G5:H5"/>
    <mergeCell ref="I5:J5"/>
    <mergeCell ref="D4:E4"/>
    <mergeCell ref="B4:C4"/>
  </mergeCells>
  <conditionalFormatting sqref="H8:H15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I8:I15">
    <cfRule type="cellIs" priority="4" operator="equal" dxfId="3">
      <formula>"High"</formula>
    </cfRule>
  </conditionalFormatting>
  <pageMargins left="0.4" right="0.4" top="0.45" bottom="0.4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W15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7" customWidth="1" min="2" max="2"/>
    <col width="8" customWidth="1" min="3" max="3"/>
    <col width="6" customWidth="1" min="4" max="4"/>
    <col width="7" customWidth="1" min="5" max="5"/>
    <col width="7" customWidth="1" min="6" max="6"/>
    <col width="7.5" customWidth="1" min="7" max="7"/>
    <col width="6" customWidth="1" min="8" max="8"/>
    <col width="6" customWidth="1" min="9" max="9"/>
    <col width="7" customWidth="1" min="10" max="10"/>
    <col width="5" customWidth="1" min="11" max="11"/>
    <col width="5.5" customWidth="1" min="12" max="12"/>
    <col width="5" customWidth="1" min="13" max="13"/>
    <col width="5.5" customWidth="1" min="14" max="14"/>
    <col width="5" customWidth="1" min="15" max="15"/>
    <col width="5" customWidth="1" min="16" max="16"/>
    <col width="6.5" customWidth="1" min="17" max="17"/>
    <col width="7.5" customWidth="1" min="18" max="18"/>
    <col width="6" customWidth="1" min="19" max="19"/>
    <col width="7" customWidth="1" min="20" max="20"/>
    <col width="8.5" customWidth="1" min="21" max="21"/>
    <col width="8.5" customWidth="1" min="22" max="22"/>
    <col width="8" customWidth="1" min="23" max="23"/>
  </cols>
  <sheetData>
    <row r="2">
      <c r="B2" s="30" t="inlineStr">
        <is>
          <t>Vitals &amp; Scores  ·  4 West Med-Surg  ·  Day shift 17 Oct 2026</t>
        </is>
      </c>
    </row>
    <row r="3">
      <c r="B3" s="31" t="inlineStr">
        <is>
          <t>Enter the latest observations. NEWS2 sub-scores use the Royal College of Physicians chart (SpO2 scale 1). Follow your own facility's escalation policy.</t>
        </is>
      </c>
    </row>
    <row r="4">
      <c r="B4" s="10" t="inlineStr">
        <is>
          <t>LATEST OBSERVATIONS</t>
        </is>
      </c>
      <c r="K4" s="32" t="inlineStr">
        <is>
          <t>NEWS2 SUB-SCORES (calculated)</t>
        </is>
      </c>
      <c r="T4" s="10" t="inlineStr">
        <is>
          <t>FALLS + INTAKE/OUTPUT</t>
        </is>
      </c>
    </row>
    <row r="5" ht="26" customHeight="1">
      <c r="B5" s="33" t="inlineStr">
        <is>
          <t>Room</t>
        </is>
      </c>
      <c r="C5" s="33" t="inlineStr">
        <is>
          <t>Obs time</t>
        </is>
      </c>
      <c r="D5" s="33" t="inlineStr">
        <is>
          <t>RR</t>
        </is>
      </c>
      <c r="E5" s="33" t="inlineStr">
        <is>
          <t>SpO2 %</t>
        </is>
      </c>
      <c r="F5" s="33" t="inlineStr">
        <is>
          <t>On O2?</t>
        </is>
      </c>
      <c r="G5" s="33" t="inlineStr">
        <is>
          <t>Temp °C</t>
        </is>
      </c>
      <c r="H5" s="33" t="inlineStr">
        <is>
          <t>SBP</t>
        </is>
      </c>
      <c r="I5" s="33" t="inlineStr">
        <is>
          <t>HR</t>
        </is>
      </c>
      <c r="J5" s="33" t="inlineStr">
        <is>
          <t>ACVPU</t>
        </is>
      </c>
      <c r="K5" s="33" t="inlineStr">
        <is>
          <t>RR</t>
        </is>
      </c>
      <c r="L5" s="33" t="inlineStr">
        <is>
          <t>SpO2</t>
        </is>
      </c>
      <c r="M5" s="33" t="inlineStr">
        <is>
          <t>O2</t>
        </is>
      </c>
      <c r="N5" s="33" t="inlineStr">
        <is>
          <t>Temp</t>
        </is>
      </c>
      <c r="O5" s="33" t="inlineStr">
        <is>
          <t>SBP</t>
        </is>
      </c>
      <c r="P5" s="33" t="inlineStr">
        <is>
          <t>HR</t>
        </is>
      </c>
      <c r="Q5" s="33" t="inlineStr">
        <is>
          <t>ACVPU</t>
        </is>
      </c>
      <c r="R5" s="33" t="inlineStr">
        <is>
          <t>NEWS2</t>
        </is>
      </c>
      <c r="S5" s="33" t="inlineStr">
        <is>
          <t>Max 1</t>
        </is>
      </c>
      <c r="T5" s="33" t="inlineStr">
        <is>
          <t>Morse</t>
        </is>
      </c>
      <c r="U5" s="33" t="inlineStr">
        <is>
          <t>Intake mL</t>
        </is>
      </c>
      <c r="V5" s="33" t="inlineStr">
        <is>
          <t>Output mL</t>
        </is>
      </c>
      <c r="W5" s="33" t="inlineStr">
        <is>
          <t>Net mL</t>
        </is>
      </c>
    </row>
    <row r="6" ht="18" customHeight="1">
      <c r="B6" s="34" t="inlineStr">
        <is>
          <t>412A</t>
        </is>
      </c>
      <c r="C6" s="35" t="inlineStr">
        <is>
          <t>06:00</t>
        </is>
      </c>
      <c r="D6" s="35" t="n">
        <v>20</v>
      </c>
      <c r="E6" s="35" t="n">
        <v>94</v>
      </c>
      <c r="F6" s="35" t="inlineStr">
        <is>
          <t>Y</t>
        </is>
      </c>
      <c r="G6" s="36" t="n">
        <v>36.8</v>
      </c>
      <c r="H6" s="35" t="n">
        <v>112</v>
      </c>
      <c r="I6" s="35" t="n">
        <v>88</v>
      </c>
      <c r="J6" s="35" t="inlineStr">
        <is>
          <t>A</t>
        </is>
      </c>
      <c r="K6" s="37">
        <f>IF($D6="","",IF(D6&lt;=8,3,IF(D6&lt;=11,1,IF(D6&lt;=20,0,IF(D6&lt;=24,2,3)))))</f>
        <v/>
      </c>
      <c r="L6" s="37">
        <f>IF($D6="","",IF(E6&lt;=91,3,IF(E6&lt;=93,2,IF(E6&lt;=95,1,0))))</f>
        <v/>
      </c>
      <c r="M6" s="37">
        <f>IF($D6="","",IF(F6="Y",2,0))</f>
        <v/>
      </c>
      <c r="N6" s="37">
        <f>IF($D6="","",IF(G6&lt;=35,3,IF(G6&lt;=36,1,IF(G6&lt;=38,0,IF(G6&lt;=39,1,2)))))</f>
        <v/>
      </c>
      <c r="O6" s="37">
        <f>IF($D6="","",IF(H6&lt;=90,3,IF(H6&lt;=100,2,IF(H6&lt;=110,1,IF(H6&lt;=219,0,3)))))</f>
        <v/>
      </c>
      <c r="P6" s="37">
        <f>IF($D6="","",IF(I6&lt;=40,3,IF(I6&lt;=50,1,IF(I6&lt;=90,0,IF(I6&lt;=110,1,IF(I6&lt;=130,2,3))))))</f>
        <v/>
      </c>
      <c r="Q6" s="37">
        <f>IF($D6="","",IF(J6="A",0,3))</f>
        <v/>
      </c>
      <c r="R6" s="38">
        <f>IF($D6="","",SUM(K6:Q6))</f>
        <v/>
      </c>
      <c r="S6" s="37">
        <f>IF($D6="","",MAX(K6:Q6))</f>
        <v/>
      </c>
      <c r="T6" s="35" t="n">
        <v>55</v>
      </c>
      <c r="U6" s="39" t="n">
        <v>1150</v>
      </c>
      <c r="V6" s="39" t="n">
        <v>1900</v>
      </c>
      <c r="W6" s="40">
        <f>IF(U6="","",U6-V6)</f>
        <v/>
      </c>
    </row>
    <row r="7" ht="18" customHeight="1">
      <c r="B7" s="34" t="inlineStr">
        <is>
          <t>412B</t>
        </is>
      </c>
      <c r="C7" s="35" t="inlineStr">
        <is>
          <t>06:00</t>
        </is>
      </c>
      <c r="D7" s="35" t="n">
        <v>16</v>
      </c>
      <c r="E7" s="35" t="n">
        <v>98</v>
      </c>
      <c r="F7" s="35" t="inlineStr">
        <is>
          <t>N</t>
        </is>
      </c>
      <c r="G7" s="36" t="n">
        <v>37.4</v>
      </c>
      <c r="H7" s="35" t="n">
        <v>132</v>
      </c>
      <c r="I7" s="35" t="n">
        <v>78</v>
      </c>
      <c r="J7" s="35" t="inlineStr">
        <is>
          <t>A</t>
        </is>
      </c>
      <c r="K7" s="37">
        <f>IF($D7="","",IF(D7&lt;=8,3,IF(D7&lt;=11,1,IF(D7&lt;=20,0,IF(D7&lt;=24,2,3)))))</f>
        <v/>
      </c>
      <c r="L7" s="37">
        <f>IF($D7="","",IF(E7&lt;=91,3,IF(E7&lt;=93,2,IF(E7&lt;=95,1,0))))</f>
        <v/>
      </c>
      <c r="M7" s="37">
        <f>IF($D7="","",IF(F7="Y",2,0))</f>
        <v/>
      </c>
      <c r="N7" s="37">
        <f>IF($D7="","",IF(G7&lt;=35,3,IF(G7&lt;=36,1,IF(G7&lt;=38,0,IF(G7&lt;=39,1,2)))))</f>
        <v/>
      </c>
      <c r="O7" s="37">
        <f>IF($D7="","",IF(H7&lt;=90,3,IF(H7&lt;=100,2,IF(H7&lt;=110,1,IF(H7&lt;=219,0,3)))))</f>
        <v/>
      </c>
      <c r="P7" s="37">
        <f>IF($D7="","",IF(I7&lt;=40,3,IF(I7&lt;=50,1,IF(I7&lt;=90,0,IF(I7&lt;=110,1,IF(I7&lt;=130,2,3))))))</f>
        <v/>
      </c>
      <c r="Q7" s="37">
        <f>IF($D7="","",IF(J7="A",0,3))</f>
        <v/>
      </c>
      <c r="R7" s="38">
        <f>IF($D7="","",SUM(K7:Q7))</f>
        <v/>
      </c>
      <c r="S7" s="37">
        <f>IF($D7="","",MAX(K7:Q7))</f>
        <v/>
      </c>
      <c r="T7" s="35" t="n">
        <v>25</v>
      </c>
      <c r="U7" s="39" t="n">
        <v>1600</v>
      </c>
      <c r="V7" s="39" t="n">
        <v>1200</v>
      </c>
      <c r="W7" s="40">
        <f>IF(U7="","",U7-V7)</f>
        <v/>
      </c>
    </row>
    <row r="8" ht="18" customHeight="1">
      <c r="B8" s="34" t="inlineStr">
        <is>
          <t>414</t>
        </is>
      </c>
      <c r="C8" s="35" t="inlineStr">
        <is>
          <t>06:00</t>
        </is>
      </c>
      <c r="D8" s="35" t="n">
        <v>21</v>
      </c>
      <c r="E8" s="35" t="n">
        <v>95</v>
      </c>
      <c r="F8" s="35" t="inlineStr">
        <is>
          <t>N</t>
        </is>
      </c>
      <c r="G8" s="36" t="n">
        <v>38.4</v>
      </c>
      <c r="H8" s="35" t="n">
        <v>118</v>
      </c>
      <c r="I8" s="35" t="n">
        <v>104</v>
      </c>
      <c r="J8" s="35" t="inlineStr">
        <is>
          <t>A</t>
        </is>
      </c>
      <c r="K8" s="37">
        <f>IF($D8="","",IF(D8&lt;=8,3,IF(D8&lt;=11,1,IF(D8&lt;=20,0,IF(D8&lt;=24,2,3)))))</f>
        <v/>
      </c>
      <c r="L8" s="37">
        <f>IF($D8="","",IF(E8&lt;=91,3,IF(E8&lt;=93,2,IF(E8&lt;=95,1,0))))</f>
        <v/>
      </c>
      <c r="M8" s="37">
        <f>IF($D8="","",IF(F8="Y",2,0))</f>
        <v/>
      </c>
      <c r="N8" s="37">
        <f>IF($D8="","",IF(G8&lt;=35,3,IF(G8&lt;=36,1,IF(G8&lt;=38,0,IF(G8&lt;=39,1,2)))))</f>
        <v/>
      </c>
      <c r="O8" s="37">
        <f>IF($D8="","",IF(H8&lt;=90,3,IF(H8&lt;=100,2,IF(H8&lt;=110,1,IF(H8&lt;=219,0,3)))))</f>
        <v/>
      </c>
      <c r="P8" s="37">
        <f>IF($D8="","",IF(I8&lt;=40,3,IF(I8&lt;=50,1,IF(I8&lt;=90,0,IF(I8&lt;=110,1,IF(I8&lt;=130,2,3))))))</f>
        <v/>
      </c>
      <c r="Q8" s="37">
        <f>IF($D8="","",IF(J8="A",0,3))</f>
        <v/>
      </c>
      <c r="R8" s="38">
        <f>IF($D8="","",SUM(K8:Q8))</f>
        <v/>
      </c>
      <c r="S8" s="37">
        <f>IF($D8="","",MAX(K8:Q8))</f>
        <v/>
      </c>
      <c r="T8" s="35" t="n">
        <v>45</v>
      </c>
      <c r="U8" s="39" t="n">
        <v>1400</v>
      </c>
      <c r="V8" s="39" t="n">
        <v>650</v>
      </c>
      <c r="W8" s="40">
        <f>IF(U8="","",U8-V8)</f>
        <v/>
      </c>
    </row>
    <row r="9" ht="18" customHeight="1">
      <c r="B9" s="34" t="inlineStr">
        <is>
          <t>416</t>
        </is>
      </c>
      <c r="C9" s="35" t="inlineStr">
        <is>
          <t>05:45</t>
        </is>
      </c>
      <c r="D9" s="35" t="n">
        <v>18</v>
      </c>
      <c r="E9" s="35" t="n">
        <v>97</v>
      </c>
      <c r="F9" s="35" t="inlineStr">
        <is>
          <t>N</t>
        </is>
      </c>
      <c r="G9" s="36" t="n">
        <v>36.9</v>
      </c>
      <c r="H9" s="35" t="n">
        <v>124</v>
      </c>
      <c r="I9" s="35" t="n">
        <v>92</v>
      </c>
      <c r="J9" s="35" t="inlineStr">
        <is>
          <t>A</t>
        </is>
      </c>
      <c r="K9" s="37">
        <f>IF($D9="","",IF(D9&lt;=8,3,IF(D9&lt;=11,1,IF(D9&lt;=20,0,IF(D9&lt;=24,2,3)))))</f>
        <v/>
      </c>
      <c r="L9" s="37">
        <f>IF($D9="","",IF(E9&lt;=91,3,IF(E9&lt;=93,2,IF(E9&lt;=95,1,0))))</f>
        <v/>
      </c>
      <c r="M9" s="37">
        <f>IF($D9="","",IF(F9="Y",2,0))</f>
        <v/>
      </c>
      <c r="N9" s="37">
        <f>IF($D9="","",IF(G9&lt;=35,3,IF(G9&lt;=36,1,IF(G9&lt;=38,0,IF(G9&lt;=39,1,2)))))</f>
        <v/>
      </c>
      <c r="O9" s="37">
        <f>IF($D9="","",IF(H9&lt;=90,3,IF(H9&lt;=100,2,IF(H9&lt;=110,1,IF(H9&lt;=219,0,3)))))</f>
        <v/>
      </c>
      <c r="P9" s="37">
        <f>IF($D9="","",IF(I9&lt;=40,3,IF(I9&lt;=50,1,IF(I9&lt;=90,0,IF(I9&lt;=110,1,IF(I9&lt;=130,2,3))))))</f>
        <v/>
      </c>
      <c r="Q9" s="37">
        <f>IF($D9="","",IF(J9="A",0,3))</f>
        <v/>
      </c>
      <c r="R9" s="38">
        <f>IF($D9="","",SUM(K9:Q9))</f>
        <v/>
      </c>
      <c r="S9" s="37">
        <f>IF($D9="","",MAX(K9:Q9))</f>
        <v/>
      </c>
      <c r="T9" s="35" t="n">
        <v>15</v>
      </c>
      <c r="U9" s="39" t="n">
        <v>2100</v>
      </c>
      <c r="V9" s="39" t="n">
        <v>1750</v>
      </c>
      <c r="W9" s="40">
        <f>IF(U9="","",U9-V9)</f>
        <v/>
      </c>
    </row>
    <row r="10" ht="18" customHeight="1">
      <c r="B10" s="34" t="inlineStr">
        <is>
          <t>418</t>
        </is>
      </c>
      <c r="C10" s="35" t="inlineStr">
        <is>
          <t>06:00</t>
        </is>
      </c>
      <c r="D10" s="35" t="n">
        <v>22</v>
      </c>
      <c r="E10" s="35" t="n">
        <v>94</v>
      </c>
      <c r="F10" s="35" t="inlineStr">
        <is>
          <t>Y</t>
        </is>
      </c>
      <c r="G10" s="36" t="n">
        <v>37.6</v>
      </c>
      <c r="H10" s="35" t="n">
        <v>108</v>
      </c>
      <c r="I10" s="35" t="n">
        <v>96</v>
      </c>
      <c r="J10" s="35" t="inlineStr">
        <is>
          <t>A</t>
        </is>
      </c>
      <c r="K10" s="37">
        <f>IF($D10="","",IF(D10&lt;=8,3,IF(D10&lt;=11,1,IF(D10&lt;=20,0,IF(D10&lt;=24,2,3)))))</f>
        <v/>
      </c>
      <c r="L10" s="37">
        <f>IF($D10="","",IF(E10&lt;=91,3,IF(E10&lt;=93,2,IF(E10&lt;=95,1,0))))</f>
        <v/>
      </c>
      <c r="M10" s="37">
        <f>IF($D10="","",IF(F10="Y",2,0))</f>
        <v/>
      </c>
      <c r="N10" s="37">
        <f>IF($D10="","",IF(G10&lt;=35,3,IF(G10&lt;=36,1,IF(G10&lt;=38,0,IF(G10&lt;=39,1,2)))))</f>
        <v/>
      </c>
      <c r="O10" s="37">
        <f>IF($D10="","",IF(H10&lt;=90,3,IF(H10&lt;=100,2,IF(H10&lt;=110,1,IF(H10&lt;=219,0,3)))))</f>
        <v/>
      </c>
      <c r="P10" s="37">
        <f>IF($D10="","",IF(I10&lt;=40,3,IF(I10&lt;=50,1,IF(I10&lt;=90,0,IF(I10&lt;=110,1,IF(I10&lt;=130,2,3))))))</f>
        <v/>
      </c>
      <c r="Q10" s="37">
        <f>IF($D10="","",IF(J10="A",0,3))</f>
        <v/>
      </c>
      <c r="R10" s="38">
        <f>IF($D10="","",SUM(K10:Q10))</f>
        <v/>
      </c>
      <c r="S10" s="37">
        <f>IF($D10="","",MAX(K10:Q10))</f>
        <v/>
      </c>
      <c r="T10" s="35" t="n">
        <v>40</v>
      </c>
      <c r="U10" s="39" t="n">
        <v>950</v>
      </c>
      <c r="V10" s="39" t="n">
        <v>700</v>
      </c>
      <c r="W10" s="40">
        <f>IF(U10="","",U10-V10)</f>
        <v/>
      </c>
    </row>
    <row r="11" ht="18" customHeight="1">
      <c r="B11" s="34" t="inlineStr">
        <is>
          <t>420</t>
        </is>
      </c>
      <c r="C11" s="35" t="inlineStr">
        <is>
          <t>06:10</t>
        </is>
      </c>
      <c r="D11" s="35" t="n">
        <v>14</v>
      </c>
      <c r="E11" s="35" t="n">
        <v>99</v>
      </c>
      <c r="F11" s="35" t="inlineStr">
        <is>
          <t>N</t>
        </is>
      </c>
      <c r="G11" s="36" t="n">
        <v>36.6</v>
      </c>
      <c r="H11" s="35" t="n">
        <v>121</v>
      </c>
      <c r="I11" s="35" t="n">
        <v>72</v>
      </c>
      <c r="J11" s="35" t="inlineStr">
        <is>
          <t>A</t>
        </is>
      </c>
      <c r="K11" s="37">
        <f>IF($D11="","",IF(D11&lt;=8,3,IF(D11&lt;=11,1,IF(D11&lt;=20,0,IF(D11&lt;=24,2,3)))))</f>
        <v/>
      </c>
      <c r="L11" s="37">
        <f>IF($D11="","",IF(E11&lt;=91,3,IF(E11&lt;=93,2,IF(E11&lt;=95,1,0))))</f>
        <v/>
      </c>
      <c r="M11" s="37">
        <f>IF($D11="","",IF(F11="Y",2,0))</f>
        <v/>
      </c>
      <c r="N11" s="37">
        <f>IF($D11="","",IF(G11&lt;=35,3,IF(G11&lt;=36,1,IF(G11&lt;=38,0,IF(G11&lt;=39,1,2)))))</f>
        <v/>
      </c>
      <c r="O11" s="37">
        <f>IF($D11="","",IF(H11&lt;=90,3,IF(H11&lt;=100,2,IF(H11&lt;=110,1,IF(H11&lt;=219,0,3)))))</f>
        <v/>
      </c>
      <c r="P11" s="37">
        <f>IF($D11="","",IF(I11&lt;=40,3,IF(I11&lt;=50,1,IF(I11&lt;=90,0,IF(I11&lt;=110,1,IF(I11&lt;=130,2,3))))))</f>
        <v/>
      </c>
      <c r="Q11" s="37">
        <f>IF($D11="","",IF(J11="A",0,3))</f>
        <v/>
      </c>
      <c r="R11" s="38">
        <f>IF($D11="","",SUM(K11:Q11))</f>
        <v/>
      </c>
      <c r="S11" s="37">
        <f>IF($D11="","",MAX(K11:Q11))</f>
        <v/>
      </c>
      <c r="T11" s="35" t="n">
        <v>35</v>
      </c>
      <c r="U11" s="39" t="n">
        <v>900</v>
      </c>
      <c r="V11" s="39" t="n">
        <v>600</v>
      </c>
      <c r="W11" s="40">
        <f>IF(U11="","",U11-V11)</f>
        <v/>
      </c>
    </row>
    <row r="12" ht="18" customHeight="1">
      <c r="B12" s="35" t="n"/>
      <c r="C12" s="35" t="n"/>
      <c r="D12" s="35" t="n"/>
      <c r="E12" s="35" t="n"/>
      <c r="F12" s="35" t="n"/>
      <c r="G12" s="35" t="n"/>
      <c r="H12" s="35" t="n"/>
      <c r="I12" s="35" t="n"/>
      <c r="J12" s="35" t="n"/>
      <c r="K12" s="37">
        <f>IF($D12="","",IF(D12&lt;=8,3,IF(D12&lt;=11,1,IF(D12&lt;=20,0,IF(D12&lt;=24,2,3)))))</f>
        <v/>
      </c>
      <c r="L12" s="37">
        <f>IF($D12="","",IF(E12&lt;=91,3,IF(E12&lt;=93,2,IF(E12&lt;=95,1,0))))</f>
        <v/>
      </c>
      <c r="M12" s="37">
        <f>IF($D12="","",IF(F12="Y",2,0))</f>
        <v/>
      </c>
      <c r="N12" s="37">
        <f>IF($D12="","",IF(G12&lt;=35,3,IF(G12&lt;=36,1,IF(G12&lt;=38,0,IF(G12&lt;=39,1,2)))))</f>
        <v/>
      </c>
      <c r="O12" s="37">
        <f>IF($D12="","",IF(H12&lt;=90,3,IF(H12&lt;=100,2,IF(H12&lt;=110,1,IF(H12&lt;=219,0,3)))))</f>
        <v/>
      </c>
      <c r="P12" s="37">
        <f>IF($D12="","",IF(I12&lt;=40,3,IF(I12&lt;=50,1,IF(I12&lt;=90,0,IF(I12&lt;=110,1,IF(I12&lt;=130,2,3))))))</f>
        <v/>
      </c>
      <c r="Q12" s="37">
        <f>IF($D12="","",IF(J12="A",0,3))</f>
        <v/>
      </c>
      <c r="R12" s="38">
        <f>IF($D12="","",SUM(K12:Q12))</f>
        <v/>
      </c>
      <c r="S12" s="37">
        <f>IF($D12="","",MAX(K12:Q12))</f>
        <v/>
      </c>
      <c r="T12" s="39" t="n"/>
      <c r="U12" s="39" t="n"/>
      <c r="V12" s="39" t="n"/>
      <c r="W12" s="40">
        <f>IF(U12="","",U12-V12)</f>
        <v/>
      </c>
    </row>
    <row r="13" ht="18" customHeight="1">
      <c r="B13" s="35" t="n"/>
      <c r="C13" s="35" t="n"/>
      <c r="D13" s="35" t="n"/>
      <c r="E13" s="35" t="n"/>
      <c r="F13" s="35" t="n"/>
      <c r="G13" s="35" t="n"/>
      <c r="H13" s="35" t="n"/>
      <c r="I13" s="35" t="n"/>
      <c r="J13" s="35" t="n"/>
      <c r="K13" s="37">
        <f>IF($D13="","",IF(D13&lt;=8,3,IF(D13&lt;=11,1,IF(D13&lt;=20,0,IF(D13&lt;=24,2,3)))))</f>
        <v/>
      </c>
      <c r="L13" s="37">
        <f>IF($D13="","",IF(E13&lt;=91,3,IF(E13&lt;=93,2,IF(E13&lt;=95,1,0))))</f>
        <v/>
      </c>
      <c r="M13" s="37">
        <f>IF($D13="","",IF(F13="Y",2,0))</f>
        <v/>
      </c>
      <c r="N13" s="37">
        <f>IF($D13="","",IF(G13&lt;=35,3,IF(G13&lt;=36,1,IF(G13&lt;=38,0,IF(G13&lt;=39,1,2)))))</f>
        <v/>
      </c>
      <c r="O13" s="37">
        <f>IF($D13="","",IF(H13&lt;=90,3,IF(H13&lt;=100,2,IF(H13&lt;=110,1,IF(H13&lt;=219,0,3)))))</f>
        <v/>
      </c>
      <c r="P13" s="37">
        <f>IF($D13="","",IF(I13&lt;=40,3,IF(I13&lt;=50,1,IF(I13&lt;=90,0,IF(I13&lt;=110,1,IF(I13&lt;=130,2,3))))))</f>
        <v/>
      </c>
      <c r="Q13" s="37">
        <f>IF($D13="","",IF(J13="A",0,3))</f>
        <v/>
      </c>
      <c r="R13" s="38">
        <f>IF($D13="","",SUM(K13:Q13))</f>
        <v/>
      </c>
      <c r="S13" s="37">
        <f>IF($D13="","",MAX(K13:Q13))</f>
        <v/>
      </c>
      <c r="T13" s="39" t="n"/>
      <c r="U13" s="39" t="n"/>
      <c r="V13" s="39" t="n"/>
      <c r="W13" s="40">
        <f>IF(U13="","",U13-V13)</f>
        <v/>
      </c>
    </row>
    <row r="15" ht="26" customHeight="1">
      <c r="B15" s="29" t="inlineStr">
        <is>
          <t>NEWS2 bands: 0–4 low (a single parameter scoring 3 = low-medium) · 5–6 medium · 7+ high. Morse Fall Scale: 0–24 low · 25–44 moderate · 45+ high. ACVPU: A = alert; C, V, P or U scores 3.</t>
        </is>
      </c>
    </row>
  </sheetData>
  <mergeCells count="6">
    <mergeCell ref="B2:W2"/>
    <mergeCell ref="B3:W3"/>
    <mergeCell ref="T4:W4"/>
    <mergeCell ref="K4:S4"/>
    <mergeCell ref="B4:J4"/>
    <mergeCell ref="B15:W15"/>
  </mergeCells>
  <conditionalFormatting sqref="K6:Q13">
    <cfRule type="cellIs" priority="1" operator="equal" dxfId="0">
      <formula>3</formula>
    </cfRule>
    <cfRule type="cellIs" priority="2" operator="equal" dxfId="1">
      <formula>2</formula>
    </cfRule>
  </conditionalFormatting>
  <conditionalFormatting sqref="R6:R13">
    <cfRule type="expression" priority="3" dxfId="0">
      <formula>AND(R6&lt;&gt;"",R6&gt;=7)</formula>
    </cfRule>
    <cfRule type="expression" priority="4" dxfId="1">
      <formula>AND(R6&lt;&gt;"",R6&gt;=5)</formula>
    </cfRule>
  </conditionalFormatting>
  <dataValidations count="2">
    <dataValidation sqref="F6:F13" showDropDown="0" showInputMessage="0" showErrorMessage="0" allowBlank="1" type="list">
      <formula1>"Y,N"</formula1>
    </dataValidation>
    <dataValidation sqref="J6:J13" showDropDown="0" showInputMessage="0" showErrorMessage="0" allowBlank="1" type="list">
      <formula1>"A,C,V,P,U"</formula1>
    </dataValidation>
  </dataValidation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Nursing Shift Report Sheet</dc:title>
  <dcterms:created xmlns:dcterms="http://purl.org/dc/terms/" xmlns:xsi="http://www.w3.org/2001/XMLSchema-instance" xsi:type="dcterms:W3CDTF">2026-10-17T13:38:04Z</dcterms:created>
  <dcterms:modified xmlns:dcterms="http://purl.org/dc/terms/" xmlns:xsi="http://www.w3.org/2001/XMLSchema-instance" xsi:type="dcterms:W3CDTF">2026-10-17T13:38:04Z</dcterms:modified>
</cp:coreProperties>
</file>