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ety Dashboard" sheetId="1" state="visible" r:id="rId1"/>
    <sheet xmlns:r="http://schemas.openxmlformats.org/officeDocument/2006/relationships" name="Event Log" sheetId="2" state="visible" r:id="rId2"/>
  </sheets>
  <definedNames>
    <definedName name="_xlnm.Print_Area" localSheetId="0">'Safety Dashboard'!$A$1:$R$34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mmm"/>
    <numFmt numFmtId="167" formatCode="0.0&quot;:1&quot;"/>
    <numFmt numFmtId="168" formatCode="d mmm yy"/>
    <numFmt numFmtId="169" formatCode="d mmm"/>
  </numFmts>
  <fonts count="20">
    <font>
      <name val="Calibri"/>
      <family val="2"/>
      <color theme="1"/>
      <sz val="11"/>
      <scheme val="minor"/>
    </font>
    <font>
      <name val="Franklin Gothic Medium"/>
      <b val="1"/>
      <color rgb="00FFFFFF"/>
      <sz val="20"/>
    </font>
    <font>
      <name val="Franklin Gothic Book"/>
      <color rgb="00BDBDB6"/>
      <sz val="9"/>
    </font>
    <font>
      <name val="Franklin Gothic Medium"/>
      <b val="1"/>
      <color rgb="001C1C1C"/>
      <sz val="15"/>
    </font>
    <font>
      <name val="Franklin Gothic Medium"/>
      <b val="1"/>
      <color rgb="001C1C1C"/>
      <sz val="10"/>
    </font>
    <font>
      <name val="Franklin Gothic Book"/>
      <color rgb="006B6B66"/>
      <sz val="8"/>
    </font>
    <font>
      <name val="Franklin Gothic Medium"/>
      <b val="1"/>
      <color rgb="00FFFFFF"/>
      <sz val="8"/>
    </font>
    <font>
      <name val="Franklin Gothic Medium"/>
      <b val="1"/>
      <color rgb="001C1C1C"/>
      <sz val="8"/>
    </font>
    <font>
      <name val="Franklin Gothic Book"/>
      <i val="1"/>
      <color rgb="006B6B66"/>
      <sz val="8.5"/>
    </font>
    <font>
      <name val="Franklin Gothic Medium"/>
      <b val="1"/>
      <color rgb="001C1C1C"/>
      <sz val="9"/>
    </font>
    <font>
      <name val="Franklin Gothic Book"/>
      <color rgb="001C1C1C"/>
      <sz val="9"/>
    </font>
    <font>
      <name val="Franklin Gothic Medium"/>
      <b val="1"/>
      <color rgb="00FFFFFF"/>
      <sz val="9"/>
    </font>
    <font>
      <name val="Franklin Gothic Medium"/>
      <b val="1"/>
      <color rgb="001C1C1C"/>
      <sz val="8.5"/>
    </font>
    <font>
      <name val="Franklin Gothic Medium"/>
      <b val="1"/>
      <color rgb="001C1C1C"/>
      <sz val="9.5"/>
    </font>
    <font>
      <name val="Franklin Gothic Book"/>
      <color rgb="001C1C1C"/>
      <sz val="9.5"/>
    </font>
    <font>
      <name val="Franklin Gothic Book"/>
      <color rgb="001C1C1C"/>
      <sz val="8.5"/>
    </font>
    <font>
      <name val="Franklin Gothic Medium"/>
      <b val="1"/>
      <color rgb="001C1C1C"/>
      <sz val="18"/>
    </font>
    <font>
      <name val="Franklin Gothic Book"/>
      <color rgb="001C1C1C"/>
      <sz val="8"/>
    </font>
    <font>
      <name val="Franklin Gothic Book"/>
      <color rgb="006B6B66"/>
      <sz val="8.5"/>
    </font>
    <font>
      <name val="Franklin Gothic Medium"/>
      <b val="1"/>
      <color rgb="00FFFFFF"/>
      <sz val="8.5"/>
    </font>
  </fonts>
  <fills count="6">
    <fill>
      <patternFill/>
    </fill>
    <fill>
      <patternFill patternType="gray125"/>
    </fill>
    <fill>
      <patternFill patternType="solid">
        <fgColor rgb="00F5C400"/>
      </patternFill>
    </fill>
    <fill>
      <patternFill patternType="solid">
        <fgColor rgb="001C1C1C"/>
      </patternFill>
    </fill>
    <fill>
      <patternFill patternType="solid">
        <fgColor rgb="00F2F2F0"/>
      </patternFill>
    </fill>
    <fill>
      <patternFill patternType="solid">
        <fgColor rgb="00FFF6CC"/>
      </patternFill>
    </fill>
  </fills>
  <borders count="4">
    <border>
      <left/>
      <right/>
      <top/>
      <bottom/>
      <diagonal/>
    </border>
    <border>
      <bottom style="medium">
        <color rgb="00F5C400"/>
      </bottom>
    </border>
    <border>
      <bottom style="medium">
        <color rgb="001C1C1C"/>
      </bottom>
    </border>
    <border>
      <bottom style="thin">
        <color rgb="00D9D9D4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3" borderId="0" applyAlignment="1" pivotButton="0" quotePrefix="0" xfId="0">
      <alignment vertical="center" indent="1"/>
    </xf>
    <xf numFmtId="0" fontId="2" fillId="3" borderId="0" applyAlignment="1" pivotButton="0" quotePrefix="0" xfId="0">
      <alignment horizontal="right" vertical="center"/>
    </xf>
    <xf numFmtId="165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4" fillId="0" borderId="2" pivotButton="0" quotePrefix="0" xfId="0"/>
    <xf numFmtId="0" fontId="0" fillId="0" borderId="2" pivotButton="0" quotePrefix="0" xfId="0"/>
    <xf numFmtId="0" fontId="5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17" fillId="2" borderId="0" applyAlignment="1" pivotButton="0" quotePrefix="0" xfId="0">
      <alignment horizontal="left" vertical="center" wrapText="1" indent="1"/>
    </xf>
    <xf numFmtId="0" fontId="16" fillId="4" borderId="0" applyAlignment="1" pivotButton="0" quotePrefix="0" xfId="0">
      <alignment horizontal="left" vertical="center" wrapText="1" indent="1"/>
    </xf>
    <xf numFmtId="167" fontId="16" fillId="4" borderId="0" applyAlignment="1" pivotButton="0" quotePrefix="0" xfId="0">
      <alignment horizontal="left" vertical="center" wrapText="1" indent="1"/>
    </xf>
    <xf numFmtId="2" fontId="16" fillId="4" borderId="0" applyAlignment="1" pivotButton="0" quotePrefix="0" xfId="0">
      <alignment horizontal="left" vertical="center" wrapText="1" indent="1"/>
    </xf>
    <xf numFmtId="1" fontId="16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left" vertical="center" wrapText="1" indent="1"/>
    </xf>
    <xf numFmtId="0" fontId="8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166" fontId="9" fillId="0" borderId="3" applyAlignment="1" pivotButton="0" quotePrefix="0" xfId="0">
      <alignment horizontal="center" vertical="center" wrapText="1"/>
    </xf>
    <xf numFmtId="3" fontId="10" fillId="0" borderId="3" applyAlignment="1" pivotButton="0" quotePrefix="0" xfId="0">
      <alignment horizontal="center" vertical="center" wrapText="1"/>
    </xf>
    <xf numFmtId="1" fontId="10" fillId="0" borderId="3" applyAlignment="1" pivotButton="0" quotePrefix="0" xfId="0">
      <alignment horizontal="center" vertical="center" wrapText="1"/>
    </xf>
    <xf numFmtId="2" fontId="10" fillId="5" borderId="3" applyAlignment="1" pivotButton="0" quotePrefix="0" xfId="0">
      <alignment horizontal="center" vertical="center" wrapText="1"/>
    </xf>
    <xf numFmtId="2" fontId="9" fillId="5" borderId="3" applyAlignment="1" pivotButton="0" quotePrefix="0" xfId="0">
      <alignment horizontal="center" vertical="center" wrapText="1"/>
    </xf>
    <xf numFmtId="9" fontId="10" fillId="5" borderId="3" applyAlignment="1" pivotButton="0" quotePrefix="0" xfId="0">
      <alignment horizontal="center" vertical="center" wrapText="1"/>
    </xf>
    <xf numFmtId="166" fontId="9" fillId="4" borderId="3" applyAlignment="1" pivotButton="0" quotePrefix="0" xfId="0">
      <alignment horizontal="center" vertical="center" wrapText="1"/>
    </xf>
    <xf numFmtId="3" fontId="10" fillId="4" borderId="3" applyAlignment="1" pivotButton="0" quotePrefix="0" xfId="0">
      <alignment horizontal="center" vertical="center" wrapText="1"/>
    </xf>
    <xf numFmtId="1" fontId="10" fillId="4" borderId="3" applyAlignment="1" pivotButton="0" quotePrefix="0" xfId="0">
      <alignment horizontal="center" vertical="center" wrapText="1"/>
    </xf>
    <xf numFmtId="0" fontId="11" fillId="3" borderId="0" applyAlignment="1" pivotButton="0" quotePrefix="0" xfId="0">
      <alignment horizontal="center" vertical="center" wrapText="1"/>
    </xf>
    <xf numFmtId="3" fontId="11" fillId="3" borderId="0" applyAlignment="1" pivotButton="0" quotePrefix="0" xfId="0">
      <alignment horizontal="center" vertical="center" wrapText="1"/>
    </xf>
    <xf numFmtId="1" fontId="11" fillId="3" borderId="0" applyAlignment="1" pivotButton="0" quotePrefix="0" xfId="0">
      <alignment horizontal="center" vertical="center" wrapText="1"/>
    </xf>
    <xf numFmtId="2" fontId="9" fillId="2" borderId="0" applyAlignment="1" pivotButton="0" quotePrefix="0" xfId="0">
      <alignment horizontal="center" vertical="center" wrapText="1"/>
    </xf>
    <xf numFmtId="9" fontId="9" fillId="2" borderId="0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 indent="1"/>
    </xf>
    <xf numFmtId="0" fontId="12" fillId="4" borderId="0" applyAlignment="1" pivotButton="0" quotePrefix="0" xfId="0">
      <alignment horizontal="center" vertical="center" wrapText="1"/>
    </xf>
    <xf numFmtId="0" fontId="9" fillId="5" borderId="3" applyAlignment="1" pivotButton="0" quotePrefix="0" xfId="0">
      <alignment horizontal="left" vertical="center" wrapText="1" indent="1"/>
    </xf>
    <xf numFmtId="0" fontId="0" fillId="0" borderId="3" pivotButton="0" quotePrefix="0" xfId="0"/>
    <xf numFmtId="2" fontId="13" fillId="5" borderId="3" applyAlignment="1" pivotButton="0" quotePrefix="0" xfId="0">
      <alignment horizontal="center" vertical="center" wrapText="1"/>
    </xf>
    <xf numFmtId="0" fontId="15" fillId="0" borderId="3" applyAlignment="1" pivotButton="0" quotePrefix="0" xfId="0">
      <alignment horizontal="left" vertical="center" wrapText="1" indent="1"/>
    </xf>
    <xf numFmtId="0" fontId="10" fillId="0" borderId="3" applyAlignment="1" pivotButton="0" quotePrefix="0" xfId="0">
      <alignment horizontal="left" vertical="center" wrapText="1" indent="1"/>
    </xf>
    <xf numFmtId="2" fontId="14" fillId="0" borderId="3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left" vertical="center" wrapText="1" indent="1"/>
    </xf>
    <xf numFmtId="0" fontId="18" fillId="0" borderId="0" applyAlignment="1" pivotButton="0" quotePrefix="0" xfId="0">
      <alignment horizontal="right" vertical="center"/>
    </xf>
    <xf numFmtId="168" fontId="9" fillId="5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19" fillId="3" borderId="0" applyAlignment="1" pivotButton="0" quotePrefix="0" xfId="0">
      <alignment horizontal="center" vertical="center" wrapText="1"/>
    </xf>
    <xf numFmtId="169" fontId="10" fillId="0" borderId="3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169" fontId="10" fillId="4" borderId="3" applyAlignment="1" pivotButton="0" quotePrefix="0" xfId="0">
      <alignment horizontal="center" vertical="center" wrapText="1"/>
    </xf>
    <xf numFmtId="0" fontId="9" fillId="4" borderId="3" applyAlignment="1" pivotButton="0" quotePrefix="0" xfId="0">
      <alignment horizontal="center" vertical="center" wrapText="1"/>
    </xf>
    <xf numFmtId="0" fontId="10" fillId="4" borderId="3" applyAlignment="1" pivotButton="0" quotePrefix="0" xfId="0">
      <alignment horizontal="center" vertical="center" wrapText="1"/>
    </xf>
    <xf numFmtId="0" fontId="10" fillId="4" borderId="3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">
    <dxf>
      <font>
        <name val="Franklin Gothic Medium"/>
        <color rgb="00C8371F"/>
      </font>
    </dxf>
    <dxf>
      <fill>
        <patternFill patternType="solid">
          <fgColor rgb="00FFF6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Q34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8" customWidth="1" min="2" max="2"/>
    <col width="10" customWidth="1" min="3" max="3"/>
    <col width="8" customWidth="1" min="4" max="4"/>
    <col width="7" customWidth="1" min="5" max="5"/>
    <col width="8" customWidth="1" min="6" max="6"/>
    <col width="7" customWidth="1" min="7" max="7"/>
    <col width="7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9" customWidth="1" min="14" max="14"/>
    <col width="10" customWidth="1" min="15" max="15"/>
    <col width="9" customWidth="1" min="16" max="16"/>
    <col width="9" customWidth="1" min="17" max="17"/>
    <col width="1.5" customWidth="1" min="18" max="18"/>
  </cols>
  <sheetData>
    <row r="1" ht="6" customHeight="1">
      <c r="B1" s="1" t="n"/>
      <c r="C1" s="2" t="n"/>
      <c r="D1" s="1" t="n"/>
      <c r="E1" s="2" t="n"/>
      <c r="F1" s="1" t="n"/>
      <c r="G1" s="2" t="n"/>
      <c r="H1" s="1" t="n"/>
      <c r="I1" s="2" t="n"/>
      <c r="J1" s="1" t="n"/>
      <c r="K1" s="2" t="n"/>
      <c r="L1" s="1" t="n"/>
      <c r="M1" s="2" t="n"/>
      <c r="N1" s="1" t="n"/>
      <c r="O1" s="2" t="n"/>
      <c r="P1" s="1" t="n"/>
      <c r="Q1" s="2" t="n"/>
    </row>
    <row r="2" ht="22" customHeight="1">
      <c r="B2" s="3" t="inlineStr">
        <is>
          <t>MONTHLY SAFETY REPORT</t>
        </is>
      </c>
      <c r="K2" s="4" t="inlineStr">
        <is>
          <t>Kessler Metal Works · Plant 1</t>
        </is>
      </c>
      <c r="O2" s="5" t="n">
        <v>46266</v>
      </c>
    </row>
    <row r="3" ht="22" customHeight="1">
      <c r="K3" s="4" t="inlineStr">
        <is>
          <t>Report month →</t>
        </is>
      </c>
    </row>
    <row r="5">
      <c r="B5" s="6" t="inlineStr">
        <is>
          <t>LEADING: are we doing the work?</t>
        </is>
      </c>
      <c r="C5" s="7" t="n"/>
      <c r="D5" s="7" t="n"/>
      <c r="E5" s="7" t="n"/>
      <c r="F5" s="7" t="n"/>
      <c r="G5" s="7" t="n"/>
      <c r="H5" s="7" t="n"/>
      <c r="I5" s="7" t="n"/>
      <c r="J5" s="8" t="inlineStr">
        <is>
          <t>LAGGING: what happened? (year to date)</t>
        </is>
      </c>
      <c r="K5" s="9" t="n"/>
      <c r="L5" s="9" t="n"/>
      <c r="M5" s="9" t="n"/>
      <c r="N5" s="9" t="n"/>
      <c r="O5" s="9" t="n"/>
      <c r="P5" s="9" t="n"/>
      <c r="Q5" s="9" t="n"/>
    </row>
    <row r="6">
      <c r="B6" s="10" t="inlineStr">
        <is>
          <t>Near misses reported</t>
        </is>
      </c>
      <c r="C6" s="11" t="n"/>
      <c r="D6" s="10" t="inlineStr">
        <is>
          <t>Inspections done</t>
        </is>
      </c>
      <c r="E6" s="11" t="n"/>
      <c r="F6" s="10" t="inlineStr">
        <is>
          <t>Actions closed on time</t>
        </is>
      </c>
      <c r="G6" s="11" t="n"/>
      <c r="H6" s="10" t="inlineStr">
        <is>
          <t>Near misses per recordable</t>
        </is>
      </c>
      <c r="I6" s="11" t="n"/>
      <c r="J6" s="10" t="inlineStr">
        <is>
          <t>TRIR (YTD)</t>
        </is>
      </c>
      <c r="K6" s="11" t="n"/>
      <c r="L6" s="10" t="inlineStr">
        <is>
          <t>DART rate (YTD)</t>
        </is>
      </c>
      <c r="M6" s="11" t="n"/>
      <c r="N6" s="10" t="inlineStr">
        <is>
          <t>Days away (YTD)</t>
        </is>
      </c>
      <c r="O6" s="11" t="n"/>
      <c r="P6" s="12" t="inlineStr">
        <is>
          <t>Days since last recordable</t>
        </is>
      </c>
      <c r="Q6" s="1" t="n"/>
    </row>
    <row r="7" ht="30" customHeight="1">
      <c r="B7" s="13">
        <f>INDEX($I$12:$I$23,MATCH($O$2,$B$12:$B$23,0))</f>
        <v/>
      </c>
      <c r="C7" s="11" t="n"/>
      <c r="D7" s="13">
        <f>INDEX($K$12:$K$23,MATCH($O$2,$B$12:$B$23,0))&amp;" / "&amp;INDEX($J$12:$J$23,MATCH($O$2,$B$12:$B$23,0))</f>
        <v/>
      </c>
      <c r="E7" s="11" t="n"/>
      <c r="F7" s="13">
        <f>INDEX($M$12:$M$23,MATCH($O$2,$B$12:$B$23,0))&amp;" / "&amp;INDEX($L$12:$L$23,MATCH($O$2,$B$12:$B$23,0))</f>
        <v/>
      </c>
      <c r="G7" s="11" t="n"/>
      <c r="H7" s="14">
        <f>IF(D24=0,"–",I24/D24)</f>
        <v/>
      </c>
      <c r="I7" s="11" t="n"/>
      <c r="J7" s="15">
        <f>O24</f>
        <v/>
      </c>
      <c r="K7" s="11" t="n"/>
      <c r="L7" s="15">
        <f>F28</f>
        <v/>
      </c>
      <c r="M7" s="11" t="n"/>
      <c r="N7" s="13">
        <f>G24</f>
        <v/>
      </c>
      <c r="O7" s="11" t="n"/>
      <c r="P7" s="16">
        <f>EOMONTH($O$2,0)-Q34</f>
        <v/>
      </c>
      <c r="Q7" s="1" t="n"/>
    </row>
    <row r="8">
      <c r="B8" s="10">
        <f>"vs "&amp;INDEX($I$12:$I$23,MATCH($O$2,$B$12:$B$23,0)-1)&amp;" last month"</f>
        <v/>
      </c>
      <c r="C8" s="11" t="n"/>
      <c r="D8" s="10">
        <f>TEXT(INDEX($P$12:$P$23,MATCH($O$2,$B$12:$B$23,0)),"0%")&amp;" this month"</f>
        <v/>
      </c>
      <c r="E8" s="11" t="n"/>
      <c r="F8" s="10">
        <f>TEXT(Q24,"0%")&amp;" year to date"</f>
        <v/>
      </c>
      <c r="G8" s="11" t="n"/>
      <c r="H8" s="10" t="inlineStr">
        <is>
          <t>higher is healthier</t>
        </is>
      </c>
      <c r="I8" s="11" t="n"/>
      <c r="J8" s="10">
        <f>"target "&amp;TEXT(E29,"0.0")&amp;" · industry "&amp;TEXT(E30,"0.0")</f>
        <v/>
      </c>
      <c r="K8" s="11" t="n"/>
      <c r="L8" s="10">
        <f>"target "&amp;TEXT(F29,"0.0")&amp;" · industry "&amp;TEXT(F30,"0.0")</f>
        <v/>
      </c>
      <c r="M8" s="11" t="n"/>
      <c r="N8" s="10">
        <f>F24&amp;" days-away case(s)"</f>
        <v/>
      </c>
      <c r="O8" s="11" t="n"/>
      <c r="P8" s="17" t="inlineStr">
        <is>
          <t>to end of report month</t>
        </is>
      </c>
      <c r="Q8" s="1" t="n"/>
    </row>
    <row r="10">
      <c r="B10" s="18" t="inlineStr">
        <is>
          <t>Monthly data: type into the white cells; the yellow columns calculate</t>
        </is>
      </c>
    </row>
    <row r="11" ht="30" customHeight="1">
      <c r="B11" s="19" t="inlineStr">
        <is>
          <t>Month</t>
        </is>
      </c>
      <c r="C11" s="19" t="inlineStr">
        <is>
          <t>Hours worked</t>
        </is>
      </c>
      <c r="D11" s="19" t="inlineStr">
        <is>
          <t>Record-able</t>
        </is>
      </c>
      <c r="E11" s="19" t="inlineStr">
        <is>
          <t>DART</t>
        </is>
      </c>
      <c r="F11" s="19" t="inlineStr">
        <is>
          <t>Days-away cases</t>
        </is>
      </c>
      <c r="G11" s="19" t="inlineStr">
        <is>
          <t>Days lost</t>
        </is>
      </c>
      <c r="H11" s="19" t="inlineStr">
        <is>
          <t>First aid</t>
        </is>
      </c>
      <c r="I11" s="19" t="inlineStr">
        <is>
          <t>Near misses</t>
        </is>
      </c>
      <c r="J11" s="19" t="inlineStr">
        <is>
          <t>Insp. planned</t>
        </is>
      </c>
      <c r="K11" s="19" t="inlineStr">
        <is>
          <t>Insp. done</t>
        </is>
      </c>
      <c r="L11" s="19" t="inlineStr">
        <is>
          <t>Actions due</t>
        </is>
      </c>
      <c r="M11" s="19" t="inlineStr">
        <is>
          <t>Closed on time</t>
        </is>
      </c>
      <c r="N11" s="20" t="inlineStr">
        <is>
          <t>TRIR (month)</t>
        </is>
      </c>
      <c r="O11" s="20" t="inlineStr">
        <is>
          <t>TRIR (YTD)</t>
        </is>
      </c>
      <c r="P11" s="20" t="inlineStr">
        <is>
          <t>Insp. %</t>
        </is>
      </c>
      <c r="Q11" s="20" t="inlineStr">
        <is>
          <t>On-time %</t>
        </is>
      </c>
    </row>
    <row r="12">
      <c r="B12" s="21" t="n">
        <v>46023</v>
      </c>
      <c r="C12" s="22" t="n">
        <v>14200</v>
      </c>
      <c r="D12" s="23" t="n">
        <v>1</v>
      </c>
      <c r="E12" s="23" t="n">
        <v>1</v>
      </c>
      <c r="F12" s="23" t="n">
        <v>1</v>
      </c>
      <c r="G12" s="23" t="n">
        <v>6</v>
      </c>
      <c r="H12" s="23" t="n">
        <v>4</v>
      </c>
      <c r="I12" s="23" t="n">
        <v>3</v>
      </c>
      <c r="J12" s="23" t="n">
        <v>8</v>
      </c>
      <c r="K12" s="23" t="n">
        <v>8</v>
      </c>
      <c r="L12" s="23" t="n">
        <v>3</v>
      </c>
      <c r="M12" s="23" t="n">
        <v>2</v>
      </c>
      <c r="N12" s="24">
        <f>IF(C12="","",D12*200000/C12)</f>
        <v/>
      </c>
      <c r="O12" s="25">
        <f>IF(C12="","",SUM(D$12:D12)*200000/SUM(C$12:C12))</f>
        <v/>
      </c>
      <c r="P12" s="26">
        <f>IF(OR(C12="",J12=""),"",K12/J12)</f>
        <v/>
      </c>
      <c r="Q12" s="26">
        <f>IF(OR(C12="",L12="",L12=0),"",M12/L12)</f>
        <v/>
      </c>
    </row>
    <row r="13">
      <c r="B13" s="27" t="n">
        <v>46054</v>
      </c>
      <c r="C13" s="28" t="n">
        <v>13800</v>
      </c>
      <c r="D13" s="29" t="n">
        <v>0</v>
      </c>
      <c r="E13" s="29" t="n">
        <v>0</v>
      </c>
      <c r="F13" s="29" t="n">
        <v>0</v>
      </c>
      <c r="G13" s="29" t="n">
        <v>0</v>
      </c>
      <c r="H13" s="29" t="n">
        <v>3</v>
      </c>
      <c r="I13" s="29" t="n">
        <v>5</v>
      </c>
      <c r="J13" s="29" t="n">
        <v>8</v>
      </c>
      <c r="K13" s="29" t="n">
        <v>7</v>
      </c>
      <c r="L13" s="29" t="n">
        <v>4</v>
      </c>
      <c r="M13" s="29" t="n">
        <v>4</v>
      </c>
      <c r="N13" s="24">
        <f>IF(C13="","",D13*200000/C13)</f>
        <v/>
      </c>
      <c r="O13" s="25">
        <f>IF(C13="","",SUM(D$12:D13)*200000/SUM(C$12:C13))</f>
        <v/>
      </c>
      <c r="P13" s="26">
        <f>IF(OR(C13="",J13=""),"",K13/J13)</f>
        <v/>
      </c>
      <c r="Q13" s="26">
        <f>IF(OR(C13="",L13="",L13=0),"",M13/L13)</f>
        <v/>
      </c>
    </row>
    <row r="14">
      <c r="B14" s="21" t="n">
        <v>46082</v>
      </c>
      <c r="C14" s="22" t="n">
        <v>15100</v>
      </c>
      <c r="D14" s="23" t="n">
        <v>0</v>
      </c>
      <c r="E14" s="23" t="n">
        <v>0</v>
      </c>
      <c r="F14" s="23" t="n">
        <v>0</v>
      </c>
      <c r="G14" s="23" t="n">
        <v>0</v>
      </c>
      <c r="H14" s="23" t="n">
        <v>5</v>
      </c>
      <c r="I14" s="23" t="n">
        <v>4</v>
      </c>
      <c r="J14" s="23" t="n">
        <v>8</v>
      </c>
      <c r="K14" s="23" t="n">
        <v>8</v>
      </c>
      <c r="L14" s="23" t="n">
        <v>3</v>
      </c>
      <c r="M14" s="23" t="n">
        <v>2</v>
      </c>
      <c r="N14" s="24">
        <f>IF(C14="","",D14*200000/C14)</f>
        <v/>
      </c>
      <c r="O14" s="25">
        <f>IF(C14="","",SUM(D$12:D14)*200000/SUM(C$12:C14))</f>
        <v/>
      </c>
      <c r="P14" s="26">
        <f>IF(OR(C14="",J14=""),"",K14/J14)</f>
        <v/>
      </c>
      <c r="Q14" s="26">
        <f>IF(OR(C14="",L14="",L14=0),"",M14/L14)</f>
        <v/>
      </c>
    </row>
    <row r="15">
      <c r="B15" s="27" t="n">
        <v>46113</v>
      </c>
      <c r="C15" s="28" t="n">
        <v>14600</v>
      </c>
      <c r="D15" s="29" t="n">
        <v>0</v>
      </c>
      <c r="E15" s="29" t="n">
        <v>0</v>
      </c>
      <c r="F15" s="29" t="n">
        <v>0</v>
      </c>
      <c r="G15" s="29" t="n">
        <v>0</v>
      </c>
      <c r="H15" s="29" t="n">
        <v>2</v>
      </c>
      <c r="I15" s="29" t="n">
        <v>6</v>
      </c>
      <c r="J15" s="29" t="n">
        <v>8</v>
      </c>
      <c r="K15" s="29" t="n">
        <v>8</v>
      </c>
      <c r="L15" s="29" t="n">
        <v>5</v>
      </c>
      <c r="M15" s="29" t="n">
        <v>5</v>
      </c>
      <c r="N15" s="24">
        <f>IF(C15="","",D15*200000/C15)</f>
        <v/>
      </c>
      <c r="O15" s="25">
        <f>IF(C15="","",SUM(D$12:D15)*200000/SUM(C$12:C15))</f>
        <v/>
      </c>
      <c r="P15" s="26">
        <f>IF(OR(C15="",J15=""),"",K15/J15)</f>
        <v/>
      </c>
      <c r="Q15" s="26">
        <f>IF(OR(C15="",L15="",L15=0),"",M15/L15)</f>
        <v/>
      </c>
    </row>
    <row r="16">
      <c r="B16" s="21" t="n">
        <v>46143</v>
      </c>
      <c r="C16" s="22" t="n">
        <v>15300</v>
      </c>
      <c r="D16" s="23" t="n">
        <v>1</v>
      </c>
      <c r="E16" s="23" t="n">
        <v>0</v>
      </c>
      <c r="F16" s="23" t="n">
        <v>0</v>
      </c>
      <c r="G16" s="23" t="n">
        <v>0</v>
      </c>
      <c r="H16" s="23" t="n">
        <v>4</v>
      </c>
      <c r="I16" s="23" t="n">
        <v>8</v>
      </c>
      <c r="J16" s="23" t="n">
        <v>8</v>
      </c>
      <c r="K16" s="23" t="n">
        <v>6</v>
      </c>
      <c r="L16" s="23" t="n">
        <v>6</v>
      </c>
      <c r="M16" s="23" t="n">
        <v>4</v>
      </c>
      <c r="N16" s="24">
        <f>IF(C16="","",D16*200000/C16)</f>
        <v/>
      </c>
      <c r="O16" s="25">
        <f>IF(C16="","",SUM(D$12:D16)*200000/SUM(C$12:C16))</f>
        <v/>
      </c>
      <c r="P16" s="26">
        <f>IF(OR(C16="",J16=""),"",K16/J16)</f>
        <v/>
      </c>
      <c r="Q16" s="26">
        <f>IF(OR(C16="",L16="",L16=0),"",M16/L16)</f>
        <v/>
      </c>
    </row>
    <row r="17">
      <c r="B17" s="27" t="n">
        <v>46174</v>
      </c>
      <c r="C17" s="28" t="n">
        <v>14900</v>
      </c>
      <c r="D17" s="29" t="n">
        <v>0</v>
      </c>
      <c r="E17" s="29" t="n">
        <v>0</v>
      </c>
      <c r="F17" s="29" t="n">
        <v>0</v>
      </c>
      <c r="G17" s="29" t="n">
        <v>0</v>
      </c>
      <c r="H17" s="29" t="n">
        <v>3</v>
      </c>
      <c r="I17" s="29" t="n">
        <v>9</v>
      </c>
      <c r="J17" s="29" t="n">
        <v>8</v>
      </c>
      <c r="K17" s="29" t="n">
        <v>8</v>
      </c>
      <c r="L17" s="29" t="n">
        <v>4</v>
      </c>
      <c r="M17" s="29" t="n">
        <v>4</v>
      </c>
      <c r="N17" s="24">
        <f>IF(C17="","",D17*200000/C17)</f>
        <v/>
      </c>
      <c r="O17" s="25">
        <f>IF(C17="","",SUM(D$12:D17)*200000/SUM(C$12:C17))</f>
        <v/>
      </c>
      <c r="P17" s="26">
        <f>IF(OR(C17="",J17=""),"",K17/J17)</f>
        <v/>
      </c>
      <c r="Q17" s="26">
        <f>IF(OR(C17="",L17="",L17=0),"",M17/L17)</f>
        <v/>
      </c>
    </row>
    <row r="18">
      <c r="B18" s="21" t="n">
        <v>46204</v>
      </c>
      <c r="C18" s="22" t="n">
        <v>14100</v>
      </c>
      <c r="D18" s="23" t="n">
        <v>0</v>
      </c>
      <c r="E18" s="23" t="n">
        <v>0</v>
      </c>
      <c r="F18" s="23" t="n">
        <v>0</v>
      </c>
      <c r="G18" s="23" t="n">
        <v>0</v>
      </c>
      <c r="H18" s="23" t="n">
        <v>2</v>
      </c>
      <c r="I18" s="23" t="n">
        <v>11</v>
      </c>
      <c r="J18" s="23" t="n">
        <v>8</v>
      </c>
      <c r="K18" s="23" t="n">
        <v>8</v>
      </c>
      <c r="L18" s="23" t="n">
        <v>5</v>
      </c>
      <c r="M18" s="23" t="n">
        <v>5</v>
      </c>
      <c r="N18" s="24">
        <f>IF(C18="","",D18*200000/C18)</f>
        <v/>
      </c>
      <c r="O18" s="25">
        <f>IF(C18="","",SUM(D$12:D18)*200000/SUM(C$12:C18))</f>
        <v/>
      </c>
      <c r="P18" s="26">
        <f>IF(OR(C18="",J18=""),"",K18/J18)</f>
        <v/>
      </c>
      <c r="Q18" s="26">
        <f>IF(OR(C18="",L18="",L18=0),"",M18/L18)</f>
        <v/>
      </c>
    </row>
    <row r="19">
      <c r="B19" s="27" t="n">
        <v>46235</v>
      </c>
      <c r="C19" s="28" t="n">
        <v>15200</v>
      </c>
      <c r="D19" s="29" t="n">
        <v>0</v>
      </c>
      <c r="E19" s="29" t="n">
        <v>0</v>
      </c>
      <c r="F19" s="29" t="n">
        <v>0</v>
      </c>
      <c r="G19" s="29" t="n">
        <v>0</v>
      </c>
      <c r="H19" s="29" t="n">
        <v>4</v>
      </c>
      <c r="I19" s="29" t="n">
        <v>7</v>
      </c>
      <c r="J19" s="29" t="n">
        <v>8</v>
      </c>
      <c r="K19" s="29" t="n">
        <v>7</v>
      </c>
      <c r="L19" s="29" t="n">
        <v>6</v>
      </c>
      <c r="M19" s="29" t="n">
        <v>5</v>
      </c>
      <c r="N19" s="24">
        <f>IF(C19="","",D19*200000/C19)</f>
        <v/>
      </c>
      <c r="O19" s="25">
        <f>IF(C19="","",SUM(D$12:D19)*200000/SUM(C$12:C19))</f>
        <v/>
      </c>
      <c r="P19" s="26">
        <f>IF(OR(C19="",J19=""),"",K19/J19)</f>
        <v/>
      </c>
      <c r="Q19" s="26">
        <f>IF(OR(C19="",L19="",L19=0),"",M19/L19)</f>
        <v/>
      </c>
    </row>
    <row r="20">
      <c r="B20" s="21" t="n">
        <v>46266</v>
      </c>
      <c r="C20" s="22" t="n">
        <v>14800</v>
      </c>
      <c r="D20" s="23" t="n">
        <v>0</v>
      </c>
      <c r="E20" s="23" t="n">
        <v>0</v>
      </c>
      <c r="F20" s="23" t="n">
        <v>0</v>
      </c>
      <c r="G20" s="23" t="n">
        <v>0</v>
      </c>
      <c r="H20" s="23" t="n">
        <v>3</v>
      </c>
      <c r="I20" s="23" t="n">
        <v>12</v>
      </c>
      <c r="J20" s="23" t="n">
        <v>8</v>
      </c>
      <c r="K20" s="23" t="n">
        <v>8</v>
      </c>
      <c r="L20" s="23" t="n">
        <v>7</v>
      </c>
      <c r="M20" s="23" t="n">
        <v>7</v>
      </c>
      <c r="N20" s="24">
        <f>IF(C20="","",D20*200000/C20)</f>
        <v/>
      </c>
      <c r="O20" s="25">
        <f>IF(C20="","",SUM(D$12:D20)*200000/SUM(C$12:C20))</f>
        <v/>
      </c>
      <c r="P20" s="26">
        <f>IF(OR(C20="",J20=""),"",K20/J20)</f>
        <v/>
      </c>
      <c r="Q20" s="26">
        <f>IF(OR(C20="",L20="",L20=0),"",M20/L20)</f>
        <v/>
      </c>
    </row>
    <row r="21">
      <c r="B21" s="27" t="n">
        <v>46296</v>
      </c>
      <c r="C21" s="28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  <c r="M21" s="29" t="n"/>
      <c r="N21" s="24">
        <f>IF(C21="","",D21*200000/C21)</f>
        <v/>
      </c>
      <c r="O21" s="25">
        <f>IF(C21="","",SUM(D$12:D21)*200000/SUM(C$12:C21))</f>
        <v/>
      </c>
      <c r="P21" s="26">
        <f>IF(OR(C21="",J21=""),"",K21/J21)</f>
        <v/>
      </c>
      <c r="Q21" s="26">
        <f>IF(OR(C21="",L21="",L21=0),"",M21/L21)</f>
        <v/>
      </c>
    </row>
    <row r="22">
      <c r="B22" s="21" t="n">
        <v>46327</v>
      </c>
      <c r="C22" s="22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4">
        <f>IF(C22="","",D22*200000/C22)</f>
        <v/>
      </c>
      <c r="O22" s="25">
        <f>IF(C22="","",SUM(D$12:D22)*200000/SUM(C$12:C22))</f>
        <v/>
      </c>
      <c r="P22" s="26">
        <f>IF(OR(C22="",J22=""),"",K22/J22)</f>
        <v/>
      </c>
      <c r="Q22" s="26">
        <f>IF(OR(C22="",L22="",L22=0),"",M22/L22)</f>
        <v/>
      </c>
    </row>
    <row r="23">
      <c r="B23" s="27" t="n">
        <v>46357</v>
      </c>
      <c r="C23" s="28" t="n"/>
      <c r="D23" s="29" t="n"/>
      <c r="E23" s="29" t="n"/>
      <c r="F23" s="29" t="n"/>
      <c r="G23" s="29" t="n"/>
      <c r="H23" s="29" t="n"/>
      <c r="I23" s="29" t="n"/>
      <c r="J23" s="29" t="n"/>
      <c r="K23" s="29" t="n"/>
      <c r="L23" s="29" t="n"/>
      <c r="M23" s="29" t="n"/>
      <c r="N23" s="24">
        <f>IF(C23="","",D23*200000/C23)</f>
        <v/>
      </c>
      <c r="O23" s="25">
        <f>IF(C23="","",SUM(D$12:D23)*200000/SUM(C$12:C23))</f>
        <v/>
      </c>
      <c r="P23" s="26">
        <f>IF(OR(C23="",J23=""),"",K23/J23)</f>
        <v/>
      </c>
      <c r="Q23" s="26">
        <f>IF(OR(C23="",L23="",L23=0),"",M23/L23)</f>
        <v/>
      </c>
    </row>
    <row r="24">
      <c r="B24" s="30" t="inlineStr">
        <is>
          <t>YTD</t>
        </is>
      </c>
      <c r="C24" s="31">
        <f>SUMIFS(C12:C23,$B12:$B23,"&lt;="&amp;$O$2)</f>
        <v/>
      </c>
      <c r="D24" s="32">
        <f>SUMIFS(D12:D23,$B12:$B23,"&lt;="&amp;$O$2)</f>
        <v/>
      </c>
      <c r="E24" s="32">
        <f>SUMIFS(E12:E23,$B12:$B23,"&lt;="&amp;$O$2)</f>
        <v/>
      </c>
      <c r="F24" s="32">
        <f>SUMIFS(F12:F23,$B12:$B23,"&lt;="&amp;$O$2)</f>
        <v/>
      </c>
      <c r="G24" s="32">
        <f>SUMIFS(G12:G23,$B12:$B23,"&lt;="&amp;$O$2)</f>
        <v/>
      </c>
      <c r="H24" s="32">
        <f>SUMIFS(H12:H23,$B12:$B23,"&lt;="&amp;$O$2)</f>
        <v/>
      </c>
      <c r="I24" s="32">
        <f>SUMIFS(I12:I23,$B12:$B23,"&lt;="&amp;$O$2)</f>
        <v/>
      </c>
      <c r="J24" s="32">
        <f>SUMIFS(J12:J23,$B12:$B23,"&lt;="&amp;$O$2)</f>
        <v/>
      </c>
      <c r="K24" s="32">
        <f>SUMIFS(K12:K23,$B12:$B23,"&lt;="&amp;$O$2)</f>
        <v/>
      </c>
      <c r="L24" s="32">
        <f>SUMIFS(L12:L23,$B12:$B23,"&lt;="&amp;$O$2)</f>
        <v/>
      </c>
      <c r="M24" s="32">
        <f>SUMIFS(M12:M23,$B12:$B23,"&lt;="&amp;$O$2)</f>
        <v/>
      </c>
      <c r="N24" s="2" t="inlineStr"/>
      <c r="O24" s="33">
        <f>D24*200000/C24</f>
        <v/>
      </c>
      <c r="P24" s="34">
        <f>K24/J24</f>
        <v/>
      </c>
      <c r="Q24" s="34">
        <f>M24/L24</f>
        <v/>
      </c>
    </row>
    <row r="26">
      <c r="B26" s="6" t="inlineStr">
        <is>
          <t>Benchmarks and targets (rates per 100 full-time workers = 200,000 hours)</t>
        </is>
      </c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</row>
    <row r="27">
      <c r="B27" s="35" t="inlineStr">
        <is>
          <t>Comparison</t>
        </is>
      </c>
      <c r="C27" s="11" t="n"/>
      <c r="D27" s="11" t="n"/>
      <c r="E27" s="36" t="inlineStr">
        <is>
          <t>TRIR</t>
        </is>
      </c>
      <c r="F27" s="36" t="inlineStr">
        <is>
          <t>DART</t>
        </is>
      </c>
      <c r="H27" s="35" t="inlineStr">
        <is>
          <t>Reading</t>
        </is>
      </c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</row>
    <row r="28">
      <c r="B28" s="37" t="inlineStr">
        <is>
          <t>Our YTD</t>
        </is>
      </c>
      <c r="C28" s="38" t="n"/>
      <c r="D28" s="38" t="n"/>
      <c r="E28" s="39">
        <f>O24</f>
        <v/>
      </c>
      <c r="F28" s="39">
        <f>E24*200000/C24</f>
        <v/>
      </c>
      <c r="H28" s="40">
        <f>IF(O24&lt;=E29,"On target.","Above our "&amp;TEXT(E29,"0.0")&amp;" target. ")&amp;IF(O24&lt;E30,"Below the fabricated-metal average of "&amp;TEXT(E30,"0.0")&amp;".","At or above the fabricated-metal average.")</f>
        <v/>
      </c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</row>
    <row r="29">
      <c r="B29" s="41" t="inlineStr">
        <is>
          <t>Our target 2026</t>
        </is>
      </c>
      <c r="C29" s="38" t="n"/>
      <c r="D29" s="38" t="n"/>
      <c r="E29" s="42" t="n">
        <v>2</v>
      </c>
      <c r="F29" s="42" t="n">
        <v>1</v>
      </c>
      <c r="H29" s="40">
        <f>"One recordable adds "&amp;TEXT(200000/C24,"0.00")&amp;" to the YTD rate at our hours, so judge the trend, not one month."</f>
        <v/>
      </c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</row>
    <row r="30">
      <c r="B30" s="41" t="inlineStr">
        <is>
          <t>BLS 2024: fabricated metal (NAICS 332)</t>
        </is>
      </c>
      <c r="C30" s="38" t="n"/>
      <c r="D30" s="38" t="n"/>
      <c r="E30" s="42" t="n">
        <v>3.2</v>
      </c>
      <c r="F30" s="42" t="n">
        <v>1.8</v>
      </c>
      <c r="H30" s="40">
        <f>"Near-miss reports: "&amp;I24&amp;" YTD, "&amp;I20&amp;" in "&amp;TEXT($O$2,"mmmm")&amp;" vs "&amp;I12&amp;" in January. Reporting is rising, which is good."</f>
        <v/>
      </c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</row>
    <row r="31">
      <c r="B31" s="41" t="inlineStr">
        <is>
          <t>BLS 2024: all manufacturing</t>
        </is>
      </c>
      <c r="C31" s="38" t="n"/>
      <c r="D31" s="38" t="n"/>
      <c r="E31" s="42" t="n">
        <v>2.7</v>
      </c>
      <c r="F31" s="42" t="n">
        <v>1.7</v>
      </c>
      <c r="H31" s="43" t="inlineStr">
        <is>
          <t>Rates use the OSHA formula: cases × 200,000 ÷ hours worked.</t>
        </is>
      </c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</row>
    <row r="32">
      <c r="B32" s="41" t="inlineStr">
        <is>
          <t>BLS 2024: all private industry</t>
        </is>
      </c>
      <c r="C32" s="38" t="n"/>
      <c r="D32" s="38" t="n"/>
      <c r="E32" s="42" t="n">
        <v>2.3</v>
      </c>
      <c r="F32" s="42" t="n">
        <v>1.4</v>
      </c>
      <c r="H32" s="43" t="inlineStr">
        <is>
          <t>Update BLS figures each November when the new annual data is released.</t>
        </is>
      </c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</row>
    <row r="34">
      <c r="B34" s="44" t="inlineStr">
        <is>
          <t>Last recordable injury (date):</t>
        </is>
      </c>
      <c r="Q34" s="45" t="n">
        <v>46161</v>
      </c>
    </row>
  </sheetData>
  <mergeCells count="45">
    <mergeCell ref="B10:Q10"/>
    <mergeCell ref="H28:Q28"/>
    <mergeCell ref="L7:M7"/>
    <mergeCell ref="B7:C7"/>
    <mergeCell ref="N7:O7"/>
    <mergeCell ref="H27:Q27"/>
    <mergeCell ref="J5:Q5"/>
    <mergeCell ref="F6:G6"/>
    <mergeCell ref="B29:D29"/>
    <mergeCell ref="F7:G7"/>
    <mergeCell ref="D6:E6"/>
    <mergeCell ref="B28:D28"/>
    <mergeCell ref="H6:I6"/>
    <mergeCell ref="B34:P34"/>
    <mergeCell ref="K3:N3"/>
    <mergeCell ref="J6:K6"/>
    <mergeCell ref="P6:Q6"/>
    <mergeCell ref="B26:Q26"/>
    <mergeCell ref="H30:Q30"/>
    <mergeCell ref="P8:Q8"/>
    <mergeCell ref="B30:D30"/>
    <mergeCell ref="H29:Q29"/>
    <mergeCell ref="L8:M8"/>
    <mergeCell ref="B8:C8"/>
    <mergeCell ref="N8:O8"/>
    <mergeCell ref="F8:G8"/>
    <mergeCell ref="B2:J3"/>
    <mergeCell ref="D7:E7"/>
    <mergeCell ref="P7:Q7"/>
    <mergeCell ref="H31:Q31"/>
    <mergeCell ref="H7:I7"/>
    <mergeCell ref="B32:D32"/>
    <mergeCell ref="J7:K7"/>
    <mergeCell ref="D8:E8"/>
    <mergeCell ref="B6:C6"/>
    <mergeCell ref="L6:M6"/>
    <mergeCell ref="B31:D31"/>
    <mergeCell ref="N6:O6"/>
    <mergeCell ref="B27:D27"/>
    <mergeCell ref="B5:I5"/>
    <mergeCell ref="K2:N2"/>
    <mergeCell ref="H8:I8"/>
    <mergeCell ref="J8:K8"/>
    <mergeCell ref="H32:Q32"/>
    <mergeCell ref="O2:Q3"/>
  </mergeCells>
  <conditionalFormatting sqref="P12:Q23">
    <cfRule type="cellIs" priority="1" operator="lessThan" dxfId="0">
      <formula>0.9</formula>
    </cfRule>
  </conditionalFormatting>
  <conditionalFormatting sqref="I12:I23">
    <cfRule type="dataBar" priority="2">
      <dataBar>
        <cfvo type="num" val="0"/>
        <cfvo type="max"/>
        <color rgb="00F5C400"/>
      </dataBar>
    </cfRule>
  </conditionalFormatting>
  <conditionalFormatting sqref="N12:N23">
    <cfRule type="cellIs" priority="3" operator="greaterThan" dxfId="0">
      <formula>$E$29</formula>
    </cfRule>
  </conditionalFormatting>
  <pageMargins left="0.4" right="0.4" top="0.45" bottom="0.45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I16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0" customWidth="1" min="2" max="2"/>
    <col width="13" customWidth="1" min="3" max="3"/>
    <col width="14" customWidth="1" min="4" max="4"/>
    <col width="44" customWidth="1" min="5" max="5"/>
    <col width="16" customWidth="1" min="6" max="6"/>
    <col width="10" customWidth="1" min="7" max="7"/>
    <col width="10" customWidth="1" min="8" max="8"/>
    <col width="12" customWidth="1" min="9" max="9"/>
    <col width="1.5" customWidth="1" min="10" max="10"/>
  </cols>
  <sheetData>
    <row r="1">
      <c r="B1" s="1" t="n"/>
      <c r="C1" s="2" t="n"/>
      <c r="D1" s="1" t="n"/>
      <c r="E1" s="2" t="n"/>
      <c r="F1" s="1" t="n"/>
      <c r="G1" s="2" t="n"/>
      <c r="H1" s="1" t="n"/>
      <c r="I1" s="2" t="n"/>
    </row>
    <row r="2" ht="26" customHeight="1">
      <c r="B2" s="46" t="inlineStr">
        <is>
          <t>Event log: injuries, first aid and near misses</t>
        </is>
      </c>
    </row>
    <row r="4">
      <c r="B4" s="47" t="inlineStr">
        <is>
          <t>Date</t>
        </is>
      </c>
      <c r="C4" s="47" t="inlineStr">
        <is>
          <t>Type</t>
        </is>
      </c>
      <c r="D4" s="47" t="inlineStr">
        <is>
          <t>Area</t>
        </is>
      </c>
      <c r="E4" s="47" t="inlineStr">
        <is>
          <t>What happened</t>
        </is>
      </c>
      <c r="F4" s="47" t="inlineStr">
        <is>
          <t>Corrective action</t>
        </is>
      </c>
      <c r="G4" s="47" t="inlineStr">
        <is>
          <t>Owner</t>
        </is>
      </c>
      <c r="H4" s="47" t="inlineStr">
        <is>
          <t>Due</t>
        </is>
      </c>
      <c r="I4" s="47" t="inlineStr">
        <is>
          <t>Status</t>
        </is>
      </c>
    </row>
    <row r="5" ht="30" customHeight="1">
      <c r="B5" s="48" t="n">
        <v>46267</v>
      </c>
      <c r="C5" s="49" t="inlineStr">
        <is>
          <t>Near miss</t>
        </is>
      </c>
      <c r="D5" s="50" t="inlineStr">
        <is>
          <t>Shear line</t>
        </is>
      </c>
      <c r="E5" s="41" t="inlineStr">
        <is>
          <t>Offcut slid off unsupported roller table toward walkway</t>
        </is>
      </c>
      <c r="F5" s="41" t="inlineStr">
        <is>
          <t>Add end-stop to roller table</t>
        </is>
      </c>
      <c r="G5" s="50" t="inlineStr">
        <is>
          <t>T. Grant</t>
        </is>
      </c>
      <c r="H5" s="48" t="n">
        <v>46274</v>
      </c>
      <c r="I5" s="50" t="inlineStr">
        <is>
          <t>Closed</t>
        </is>
      </c>
    </row>
    <row r="6" ht="30" customHeight="1">
      <c r="B6" s="51" t="n">
        <v>46269</v>
      </c>
      <c r="C6" s="52" t="inlineStr">
        <is>
          <t>First aid</t>
        </is>
      </c>
      <c r="D6" s="53" t="inlineStr">
        <is>
          <t>Welding bay 3</t>
        </is>
      </c>
      <c r="E6" s="54" t="inlineStr">
        <is>
          <t>Spatter burn on wrist above glove cuff</t>
        </is>
      </c>
      <c r="F6" s="54" t="inlineStr">
        <is>
          <t>Issue gauntlet-length gloves for overhead work</t>
        </is>
      </c>
      <c r="G6" s="53" t="inlineStr">
        <is>
          <t>R. Silva</t>
        </is>
      </c>
      <c r="H6" s="51" t="n">
        <v>46276</v>
      </c>
      <c r="I6" s="53" t="inlineStr">
        <is>
          <t>Closed</t>
        </is>
      </c>
    </row>
    <row r="7" ht="30" customHeight="1">
      <c r="B7" s="48" t="n">
        <v>46273</v>
      </c>
      <c r="C7" s="49" t="inlineStr">
        <is>
          <t>Near miss</t>
        </is>
      </c>
      <c r="D7" s="50" t="inlineStr">
        <is>
          <t>Loading dock</t>
        </is>
      </c>
      <c r="E7" s="41" t="inlineStr">
        <is>
          <t>Forklift reversed while driver on foot behind it, no contact</t>
        </is>
      </c>
      <c r="F7" s="41" t="inlineStr">
        <is>
          <t>Blue-spot reversing lights on FL-2 and FL-3</t>
        </is>
      </c>
      <c r="G7" s="50" t="inlineStr">
        <is>
          <t>Maintenance</t>
        </is>
      </c>
      <c r="H7" s="48" t="n">
        <v>46287</v>
      </c>
      <c r="I7" s="50" t="inlineStr">
        <is>
          <t>Closed</t>
        </is>
      </c>
    </row>
    <row r="8" ht="30" customHeight="1">
      <c r="B8" s="51" t="n">
        <v>46276</v>
      </c>
      <c r="C8" s="52" t="inlineStr">
        <is>
          <t>Near miss</t>
        </is>
      </c>
      <c r="D8" s="53" t="inlineStr">
        <is>
          <t>Paint booth</t>
        </is>
      </c>
      <c r="E8" s="54" t="inlineStr">
        <is>
          <t>Solvent rags in open bin</t>
        </is>
      </c>
      <c r="F8" s="54" t="inlineStr">
        <is>
          <t>Self-closing oily-waste can</t>
        </is>
      </c>
      <c r="G8" s="53" t="inlineStr">
        <is>
          <t>J. Okoro</t>
        </is>
      </c>
      <c r="H8" s="51" t="n">
        <v>46280</v>
      </c>
      <c r="I8" s="53" t="inlineStr">
        <is>
          <t>Closed</t>
        </is>
      </c>
    </row>
    <row r="9" ht="30" customHeight="1">
      <c r="B9" s="48" t="n">
        <v>46280</v>
      </c>
      <c r="C9" s="49" t="inlineStr">
        <is>
          <t>First aid</t>
        </is>
      </c>
      <c r="D9" s="50" t="inlineStr">
        <is>
          <t>Assembly</t>
        </is>
      </c>
      <c r="E9" s="41" t="inlineStr">
        <is>
          <t>Splinter from pallet while unpacking</t>
        </is>
      </c>
      <c r="F9" s="41" t="inlineStr">
        <is>
          <t>Pallet-handling gloves at goods-in</t>
        </is>
      </c>
      <c r="G9" s="50" t="inlineStr">
        <is>
          <t>T. Grant</t>
        </is>
      </c>
      <c r="H9" s="48" t="n">
        <v>46283</v>
      </c>
      <c r="I9" s="50" t="inlineStr">
        <is>
          <t>Closed</t>
        </is>
      </c>
    </row>
    <row r="10" ht="30" customHeight="1">
      <c r="B10" s="51" t="n">
        <v>46282</v>
      </c>
      <c r="C10" s="52" t="inlineStr">
        <is>
          <t>Near miss</t>
        </is>
      </c>
      <c r="D10" s="53" t="inlineStr">
        <is>
          <t>Press brake 2</t>
        </is>
      </c>
      <c r="E10" s="54" t="inlineStr">
        <is>
          <t>Light curtain muted by tape during setup</t>
        </is>
      </c>
      <c r="F10" s="54" t="inlineStr">
        <is>
          <t>Re-train setup crew; daily light-curtain check</t>
        </is>
      </c>
      <c r="G10" s="53" t="inlineStr">
        <is>
          <t>R. Silva</t>
        </is>
      </c>
      <c r="H10" s="51" t="n">
        <v>46289</v>
      </c>
      <c r="I10" s="53" t="inlineStr">
        <is>
          <t>Closed</t>
        </is>
      </c>
    </row>
    <row r="11" ht="30" customHeight="1">
      <c r="B11" s="48" t="n">
        <v>46288</v>
      </c>
      <c r="C11" s="49" t="inlineStr">
        <is>
          <t>First aid</t>
        </is>
      </c>
      <c r="D11" s="50" t="inlineStr">
        <is>
          <t>Shear line</t>
        </is>
      </c>
      <c r="E11" s="41" t="inlineStr">
        <is>
          <t>Minor cut from sheet edge, gloves worn</t>
        </is>
      </c>
      <c r="F11" s="41" t="inlineStr">
        <is>
          <t>Cut-level A4 gloves for sheet handling</t>
        </is>
      </c>
      <c r="G11" s="50" t="inlineStr">
        <is>
          <t>T. Grant</t>
        </is>
      </c>
      <c r="H11" s="48" t="n">
        <v>46302</v>
      </c>
      <c r="I11" s="50" t="inlineStr">
        <is>
          <t>Open</t>
        </is>
      </c>
    </row>
    <row r="12" ht="30" customHeight="1">
      <c r="B12" s="51" t="n">
        <v>46293</v>
      </c>
      <c r="C12" s="52" t="inlineStr">
        <is>
          <t>Near miss</t>
        </is>
      </c>
      <c r="D12" s="53" t="inlineStr">
        <is>
          <t>Yard</t>
        </is>
      </c>
      <c r="E12" s="54" t="inlineStr">
        <is>
          <t>Racking upright damaged at bay 14</t>
        </is>
      </c>
      <c r="F12" s="54" t="inlineStr">
        <is>
          <t>Rack inspection; replace upright</t>
        </is>
      </c>
      <c r="G12" s="53" t="inlineStr">
        <is>
          <t>Maintenance</t>
        </is>
      </c>
      <c r="H12" s="51" t="n">
        <v>46307</v>
      </c>
      <c r="I12" s="53" t="inlineStr">
        <is>
          <t>Open</t>
        </is>
      </c>
    </row>
    <row r="13">
      <c r="B13" s="38" t="n"/>
      <c r="C13" s="38" t="n"/>
      <c r="D13" s="38" t="n"/>
      <c r="E13" s="38" t="n"/>
      <c r="F13" s="38" t="n"/>
      <c r="G13" s="38" t="n"/>
      <c r="H13" s="38" t="n"/>
      <c r="I13" s="38" t="n"/>
    </row>
    <row r="14">
      <c r="B14" s="38" t="n"/>
      <c r="C14" s="38" t="n"/>
      <c r="D14" s="38" t="n"/>
      <c r="E14" s="38" t="n"/>
      <c r="F14" s="38" t="n"/>
      <c r="G14" s="38" t="n"/>
      <c r="H14" s="38" t="n"/>
      <c r="I14" s="38" t="n"/>
    </row>
    <row r="15">
      <c r="B15" s="38" t="n"/>
      <c r="C15" s="38" t="n"/>
      <c r="D15" s="38" t="n"/>
      <c r="E15" s="38" t="n"/>
      <c r="F15" s="38" t="n"/>
      <c r="G15" s="38" t="n"/>
      <c r="H15" s="38" t="n"/>
      <c r="I15" s="38" t="n"/>
    </row>
    <row r="16">
      <c r="B16" s="38" t="n"/>
      <c r="C16" s="38" t="n"/>
      <c r="D16" s="38" t="n"/>
      <c r="E16" s="38" t="n"/>
      <c r="F16" s="38" t="n"/>
      <c r="G16" s="38" t="n"/>
      <c r="H16" s="38" t="n"/>
      <c r="I16" s="38" t="n"/>
    </row>
  </sheetData>
  <mergeCells count="1">
    <mergeCell ref="B2:I2"/>
  </mergeCells>
  <conditionalFormatting sqref="I5:I16">
    <cfRule type="expression" priority="1" dxfId="0">
      <formula>AND(I5&lt;&gt;"Closed",I5&lt;&gt;"",H5&lt;'Safety Dashboard'!$O$2+30)</formula>
    </cfRule>
  </conditionalFormatting>
  <conditionalFormatting sqref="C5:C16">
    <cfRule type="cellIs" priority="2" operator="equal" dxfId="1">
      <formula>"Near miss"</formula>
    </cfRule>
  </conditionalFormatting>
  <dataValidations count="2">
    <dataValidation sqref="C5:C16" showDropDown="0" showInputMessage="0" showErrorMessage="0" allowBlank="1" type="list">
      <formula1>"Recordable,Lost time,First aid,Near miss,Property damage,Unsafe condition"</formula1>
    </dataValidation>
    <dataValidation sqref="I5:I16" showDropDown="0" showInputMessage="0" showErrorMessage="0" allowBlank="1" type="list">
      <formula1>"Open,In progress,Closed"</formula1>
    </dataValidation>
  </dataValidation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Monthly Safety Report Template</dc:title>
  <dcterms:created xmlns:dcterms="http://purl.org/dc/terms/" xmlns:xsi="http://www.w3.org/2001/XMLSchema-instance" xsi:type="dcterms:W3CDTF">2026-10-17T13:26:34Z</dcterms:created>
  <dcterms:modified xmlns:dcterms="http://purl.org/dc/terms/" xmlns:xsi="http://www.w3.org/2001/XMLSchema-instance" xsi:type="dcterms:W3CDTF">2026-10-17T13:26:34Z</dcterms:modified>
</cp:coreProperties>
</file>