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General Ledger" sheetId="2" state="visible" r:id="rId2"/>
    <sheet xmlns:r="http://schemas.openxmlformats.org/officeDocument/2006/relationships" name="Journal" sheetId="3" state="visible" r:id="rId3"/>
  </sheets>
  <definedNames>
    <definedName name="_xlnm.Print_Area" localSheetId="0">'Chart of Accounts'!$A$1:$I$22</definedName>
    <definedName name="_xlnm.Print_Area" localSheetId="1">'General Ledger'!$A$1:$I$43</definedName>
    <definedName name="_xlnm.Print_Area" localSheetId="2">'Journal'!$A$1:$H$20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;(#,##0.00);&quot;–&quot;"/>
    <numFmt numFmtId="165" formatCode="#,##0.00;(#,##0.00);&quot;0.00&quot;"/>
    <numFmt numFmtId="166" formatCode="#,##0.00;(#,##0.00)"/>
    <numFmt numFmtId="167" formatCode="yyyy-mm-dd"/>
    <numFmt numFmtId="168" formatCode="d mmm"/>
    <numFmt numFmtId="169" formatCode="#,##0.00;(#,##0.00);&quot;&quot;"/>
    <numFmt numFmtId="170" formatCode="d mmm yyyy"/>
  </numFmts>
  <fonts count="15">
    <font>
      <name val="Calibri"/>
      <family val="2"/>
      <color theme="1"/>
      <sz val="11"/>
      <scheme val="minor"/>
    </font>
    <font>
      <name val="Book Antiqua"/>
      <b val="1"/>
      <color rgb="003F4820"/>
      <sz val="18"/>
    </font>
    <font>
      <name val="Tahoma"/>
      <i val="1"/>
      <color rgb="0077735F"/>
      <sz val="9.5"/>
    </font>
    <font>
      <name val="Tahoma"/>
      <b val="1"/>
      <color rgb="00FFFFFF"/>
      <sz val="9.5"/>
    </font>
    <font>
      <name val="Tahoma"/>
      <b val="1"/>
      <color rgb="003F4820"/>
      <sz val="10"/>
    </font>
    <font>
      <name val="Tahoma"/>
      <color rgb="002A2A22"/>
      <sz val="10"/>
    </font>
    <font>
      <name val="Tahoma"/>
      <color rgb="0077735F"/>
      <sz val="9.5"/>
    </font>
    <font>
      <name val="Tahoma"/>
      <b val="1"/>
      <color rgb="002A2A22"/>
      <sz val="10"/>
    </font>
    <font>
      <name val="Book Antiqua"/>
      <b val="1"/>
      <color rgb="003F4820"/>
      <sz val="10"/>
    </font>
    <font>
      <name val="Tahoma"/>
      <b val="1"/>
      <color rgb="005E6B2F"/>
      <sz val="10"/>
    </font>
    <font>
      <name val="Tahoma"/>
      <b val="1"/>
      <color rgb="003F4820"/>
      <sz val="11"/>
    </font>
    <font>
      <name val="Tahoma"/>
      <i val="1"/>
      <color rgb="0077735F"/>
      <sz val="9"/>
    </font>
    <font>
      <name val="Book Antiqua"/>
      <b val="1"/>
      <color rgb="003F4820"/>
      <sz val="20"/>
    </font>
    <font>
      <name val="Tahoma"/>
      <b val="1"/>
      <color rgb="005E6B2F"/>
      <sz val="9.5"/>
    </font>
    <font>
      <name val="Book Antiqua"/>
      <b val="1"/>
      <color rgb="003F4820"/>
      <sz val="16"/>
    </font>
  </fonts>
  <fills count="5">
    <fill>
      <patternFill/>
    </fill>
    <fill>
      <patternFill patternType="gray125"/>
    </fill>
    <fill>
      <patternFill patternType="solid">
        <fgColor rgb="005E6B2F"/>
      </patternFill>
    </fill>
    <fill>
      <patternFill patternType="solid">
        <fgColor rgb="00FAF7EE"/>
      </patternFill>
    </fill>
    <fill>
      <patternFill patternType="solid">
        <fgColor rgb="00F4EFDF"/>
      </patternFill>
    </fill>
  </fills>
  <borders count="5">
    <border>
      <left/>
      <right/>
      <top/>
      <bottom/>
      <diagonal/>
    </border>
    <border>
      <bottom style="medium">
        <color rgb="005E6B2F"/>
      </bottom>
    </border>
    <border>
      <bottom style="hair">
        <color rgb="00DCD5BE"/>
      </bottom>
    </border>
    <border>
      <top style="thin">
        <color rgb="005E6B2F"/>
      </top>
      <bottom style="double">
        <color rgb="005E6B2F"/>
      </bottom>
    </border>
    <border>
      <top style="thin">
        <color rgb="005E6B2F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 indent="1"/>
    </xf>
    <xf numFmtId="0" fontId="6" fillId="0" borderId="2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right" vertical="center" wrapText="1"/>
    </xf>
    <xf numFmtId="164" fontId="7" fillId="0" borderId="2" applyAlignment="1" pivotButton="0" quotePrefix="0" xfId="0">
      <alignment horizontal="righ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 indent="1"/>
    </xf>
    <xf numFmtId="0" fontId="6" fillId="3" borderId="2" applyAlignment="1" pivotButton="0" quotePrefix="0" xfId="0">
      <alignment horizontal="center" vertical="center" wrapText="1"/>
    </xf>
    <xf numFmtId="164" fontId="5" fillId="3" borderId="2" applyAlignment="1" pivotButton="0" quotePrefix="0" xfId="0">
      <alignment horizontal="right" vertical="center" wrapText="1"/>
    </xf>
    <xf numFmtId="164" fontId="7" fillId="3" borderId="2" applyAlignment="1" pivotButton="0" quotePrefix="0" xfId="0">
      <alignment horizontal="right" vertical="center" wrapText="1"/>
    </xf>
    <xf numFmtId="0" fontId="0" fillId="4" borderId="3" pivotButton="0" quotePrefix="0" xfId="0"/>
    <xf numFmtId="0" fontId="8" fillId="4" borderId="3" applyAlignment="1" pivotButton="0" quotePrefix="0" xfId="0">
      <alignment horizontal="left" vertical="center" wrapText="1" indent="1"/>
    </xf>
    <xf numFmtId="165" fontId="7" fillId="4" borderId="3" applyAlignment="1" pivotButton="0" quotePrefix="0" xfId="0">
      <alignment horizontal="right" vertical="center" wrapText="1"/>
    </xf>
    <xf numFmtId="4" fontId="7" fillId="4" borderId="3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 wrapText="1" indent="1"/>
    </xf>
    <xf numFmtId="166" fontId="10" fillId="4" borderId="0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center" wrapText="1" indent="1"/>
    </xf>
    <xf numFmtId="0" fontId="12" fillId="0" borderId="0" pivotButton="0" quotePrefix="0" xfId="0"/>
    <xf numFmtId="0" fontId="13" fillId="0" borderId="0" pivotButton="0" quotePrefix="0" xfId="0"/>
    <xf numFmtId="0" fontId="4" fillId="4" borderId="4" applyAlignment="1" pivotButton="0" quotePrefix="0" xfId="0">
      <alignment horizontal="center" vertical="center" wrapText="1"/>
    </xf>
    <xf numFmtId="168" fontId="6" fillId="4" borderId="4" applyAlignment="1" pivotButton="0" quotePrefix="0" xfId="0">
      <alignment horizontal="center" vertical="center" wrapText="1"/>
    </xf>
    <xf numFmtId="0" fontId="0" fillId="4" borderId="4" pivotButton="0" quotePrefix="0" xfId="0"/>
    <xf numFmtId="0" fontId="8" fillId="4" borderId="4" applyAlignment="1" pivotButton="0" quotePrefix="0" xfId="0">
      <alignment horizontal="left" vertical="center" wrapText="1" indent="1"/>
    </xf>
    <xf numFmtId="164" fontId="4" fillId="4" borderId="4" applyAlignment="1" pivotButton="0" quotePrefix="0" xfId="0">
      <alignment horizontal="right" vertical="center" wrapText="1"/>
    </xf>
    <xf numFmtId="168" fontId="5" fillId="0" borderId="2" applyAlignment="1" pivotButton="0" quotePrefix="0" xfId="0">
      <alignment horizontal="center" vertical="center" wrapText="1"/>
    </xf>
    <xf numFmtId="169" fontId="5" fillId="0" borderId="2" applyAlignment="1" pivotButton="0" quotePrefix="0" xfId="0">
      <alignment horizontal="right" vertical="center" wrapText="1"/>
    </xf>
    <xf numFmtId="165" fontId="7" fillId="0" borderId="2" applyAlignment="1" pivotButton="0" quotePrefix="0" xfId="0">
      <alignment horizontal="right" vertical="center" wrapText="1"/>
    </xf>
    <xf numFmtId="0" fontId="14" fillId="0" borderId="0" pivotButton="0" quotePrefix="0" xfId="0"/>
    <xf numFmtId="170" fontId="5" fillId="0" borderId="2" applyAlignment="1" pivotButton="0" quotePrefix="0" xfId="0">
      <alignment horizontal="center" vertical="center" wrapText="1"/>
    </xf>
    <xf numFmtId="4" fontId="5" fillId="0" borderId="2" applyAlignment="1" pivotButton="0" quotePrefix="0" xfId="0">
      <alignment horizontal="right" vertical="center" wrapText="1"/>
    </xf>
    <xf numFmtId="170" fontId="5" fillId="3" borderId="2" applyAlignment="1" pivotButton="0" quotePrefix="0" xfId="0">
      <alignment horizontal="center" vertical="center" wrapText="1"/>
    </xf>
    <xf numFmtId="4" fontId="5" fillId="3" borderId="2" applyAlignment="1" pivotButton="0" quotePrefix="0" xfId="0">
      <alignment horizontal="right" vertical="center" wrapText="1"/>
    </xf>
    <xf numFmtId="4" fontId="7" fillId="4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dxfs count="1">
    <dxf>
      <font>
        <name val="Tahoma"/>
        <b val="1"/>
        <color rgb="00A437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2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8" customWidth="1" min="3" max="3"/>
    <col width="12" customWidth="1" min="4" max="4"/>
    <col width="10" customWidth="1" min="5" max="5"/>
    <col width="15" customWidth="1" min="6" max="6"/>
    <col width="14" customWidth="1" min="7" max="7"/>
    <col width="14" customWidth="1" min="8" max="8"/>
    <col width="15" customWidth="1" min="9" max="9"/>
  </cols>
  <sheetData>
    <row r="2" ht="30" customHeight="1">
      <c r="B2" s="1" t="inlineStr">
        <is>
          <t>General Ledger · Chart of Accounts &amp; Balances</t>
        </is>
      </c>
    </row>
    <row r="3">
      <c r="B3" s="2" t="inlineStr">
        <is>
          <t>Larkspur Studio LLC (illustrative sample) · Period: 1–31 October 2026 · Currency: USD</t>
        </is>
      </c>
    </row>
    <row r="4">
      <c r="B4" s="3" t="n"/>
      <c r="C4" s="3" t="n"/>
      <c r="D4" s="3" t="n"/>
      <c r="E4" s="3" t="n"/>
      <c r="F4" s="3" t="n"/>
      <c r="G4" s="3" t="n"/>
      <c r="H4" s="3" t="n"/>
      <c r="I4" s="3" t="n"/>
    </row>
    <row r="6">
      <c r="B6" s="4" t="inlineStr">
        <is>
          <t>Code</t>
        </is>
      </c>
      <c r="C6" s="5" t="inlineStr">
        <is>
          <t>Account</t>
        </is>
      </c>
      <c r="D6" s="4" t="inlineStr">
        <is>
          <t>Type</t>
        </is>
      </c>
      <c r="E6" s="4" t="inlineStr">
        <is>
          <t>Normal</t>
        </is>
      </c>
      <c r="F6" s="4" t="inlineStr">
        <is>
          <t>Opening</t>
        </is>
      </c>
      <c r="G6" s="4" t="inlineStr">
        <is>
          <t>Debits</t>
        </is>
      </c>
      <c r="H6" s="4" t="inlineStr">
        <is>
          <t>Credits</t>
        </is>
      </c>
      <c r="I6" s="4" t="inlineStr">
        <is>
          <t>Closing</t>
        </is>
      </c>
    </row>
    <row r="7">
      <c r="B7" s="6" t="n">
        <v>1000</v>
      </c>
      <c r="C7" s="7" t="inlineStr">
        <is>
          <t>Cash – operating account</t>
        </is>
      </c>
      <c r="D7" s="8" t="inlineStr">
        <is>
          <t>Asset</t>
        </is>
      </c>
      <c r="E7" s="8" t="inlineStr">
        <is>
          <t>Debit</t>
        </is>
      </c>
      <c r="F7" s="9" t="n">
        <v>18450</v>
      </c>
      <c r="G7" s="9">
        <f>SUMIFS('General Ledger'!$F$7:$F$80,'General Ledger'!$B$7:$B$80,B7)</f>
        <v/>
      </c>
      <c r="H7" s="9">
        <f>SUMIFS('General Ledger'!$G$7:$G$80,'General Ledger'!$B$7:$B$80,B7)</f>
        <v/>
      </c>
      <c r="I7" s="10">
        <f>IF(E7="Debit",F7+G7-H7,F7-G7+H7)</f>
        <v/>
      </c>
    </row>
    <row r="8">
      <c r="B8" s="11" t="n">
        <v>1100</v>
      </c>
      <c r="C8" s="12" t="inlineStr">
        <is>
          <t>Accounts receivable</t>
        </is>
      </c>
      <c r="D8" s="13" t="inlineStr">
        <is>
          <t>Asset</t>
        </is>
      </c>
      <c r="E8" s="13" t="inlineStr">
        <is>
          <t>Debit</t>
        </is>
      </c>
      <c r="F8" s="14" t="n">
        <v>9600</v>
      </c>
      <c r="G8" s="14">
        <f>SUMIFS('General Ledger'!$F$7:$F$80,'General Ledger'!$B$7:$B$80,B8)</f>
        <v/>
      </c>
      <c r="H8" s="14">
        <f>SUMIFS('General Ledger'!$G$7:$G$80,'General Ledger'!$B$7:$B$80,B8)</f>
        <v/>
      </c>
      <c r="I8" s="15">
        <f>IF(E8="Debit",F8+G8-H8,F8-G8+H8)</f>
        <v/>
      </c>
    </row>
    <row r="9">
      <c r="B9" s="6" t="n">
        <v>1500</v>
      </c>
      <c r="C9" s="7" t="inlineStr">
        <is>
          <t>Computer equipment</t>
        </is>
      </c>
      <c r="D9" s="8" t="inlineStr">
        <is>
          <t>Asset</t>
        </is>
      </c>
      <c r="E9" s="8" t="inlineStr">
        <is>
          <t>Debit</t>
        </is>
      </c>
      <c r="F9" s="9" t="n">
        <v>7200</v>
      </c>
      <c r="G9" s="9">
        <f>SUMIFS('General Ledger'!$F$7:$F$80,'General Ledger'!$B$7:$B$80,B9)</f>
        <v/>
      </c>
      <c r="H9" s="9">
        <f>SUMIFS('General Ledger'!$G$7:$G$80,'General Ledger'!$B$7:$B$80,B9)</f>
        <v/>
      </c>
      <c r="I9" s="10">
        <f>IF(E9="Debit",F9+G9-H9,F9-G9+H9)</f>
        <v/>
      </c>
    </row>
    <row r="10">
      <c r="B10" s="11" t="n">
        <v>2000</v>
      </c>
      <c r="C10" s="12" t="inlineStr">
        <is>
          <t>Accounts payable</t>
        </is>
      </c>
      <c r="D10" s="13" t="inlineStr">
        <is>
          <t>Liability</t>
        </is>
      </c>
      <c r="E10" s="13" t="inlineStr">
        <is>
          <t>Credit</t>
        </is>
      </c>
      <c r="F10" s="14" t="n">
        <v>2150</v>
      </c>
      <c r="G10" s="14">
        <f>SUMIFS('General Ledger'!$F$7:$F$80,'General Ledger'!$B$7:$B$80,B10)</f>
        <v/>
      </c>
      <c r="H10" s="14">
        <f>SUMIFS('General Ledger'!$G$7:$G$80,'General Ledger'!$B$7:$B$80,B10)</f>
        <v/>
      </c>
      <c r="I10" s="15">
        <f>IF(E10="Debit",F10+G10-H10,F10-G10+H10)</f>
        <v/>
      </c>
    </row>
    <row r="11">
      <c r="B11" s="6" t="n">
        <v>2100</v>
      </c>
      <c r="C11" s="7" t="inlineStr">
        <is>
          <t>Credit card payable</t>
        </is>
      </c>
      <c r="D11" s="8" t="inlineStr">
        <is>
          <t>Liability</t>
        </is>
      </c>
      <c r="E11" s="8" t="inlineStr">
        <is>
          <t>Credit</t>
        </is>
      </c>
      <c r="F11" s="9" t="n">
        <v>1340</v>
      </c>
      <c r="G11" s="9">
        <f>SUMIFS('General Ledger'!$F$7:$F$80,'General Ledger'!$B$7:$B$80,B11)</f>
        <v/>
      </c>
      <c r="H11" s="9">
        <f>SUMIFS('General Ledger'!$G$7:$G$80,'General Ledger'!$B$7:$B$80,B11)</f>
        <v/>
      </c>
      <c r="I11" s="10">
        <f>IF(E11="Debit",F11+G11-H11,F11-G11+H11)</f>
        <v/>
      </c>
    </row>
    <row r="12">
      <c r="B12" s="11" t="n">
        <v>3000</v>
      </c>
      <c r="C12" s="12" t="inlineStr">
        <is>
          <t>Owner's equity</t>
        </is>
      </c>
      <c r="D12" s="13" t="inlineStr">
        <is>
          <t>Equity</t>
        </is>
      </c>
      <c r="E12" s="13" t="inlineStr">
        <is>
          <t>Credit</t>
        </is>
      </c>
      <c r="F12" s="14" t="n">
        <v>31760</v>
      </c>
      <c r="G12" s="14">
        <f>SUMIFS('General Ledger'!$F$7:$F$80,'General Ledger'!$B$7:$B$80,B12)</f>
        <v/>
      </c>
      <c r="H12" s="14">
        <f>SUMIFS('General Ledger'!$G$7:$G$80,'General Ledger'!$B$7:$B$80,B12)</f>
        <v/>
      </c>
      <c r="I12" s="15">
        <f>IF(E12="Debit",F12+G12-H12,F12-G12+H12)</f>
        <v/>
      </c>
    </row>
    <row r="13">
      <c r="B13" s="6" t="n">
        <v>4000</v>
      </c>
      <c r="C13" s="7" t="inlineStr">
        <is>
          <t>Design revenue</t>
        </is>
      </c>
      <c r="D13" s="8" t="inlineStr">
        <is>
          <t>Revenue</t>
        </is>
      </c>
      <c r="E13" s="8" t="inlineStr">
        <is>
          <t>Credit</t>
        </is>
      </c>
      <c r="F13" s="9" t="n">
        <v>0</v>
      </c>
      <c r="G13" s="9">
        <f>SUMIFS('General Ledger'!$F$7:$F$80,'General Ledger'!$B$7:$B$80,B13)</f>
        <v/>
      </c>
      <c r="H13" s="9">
        <f>SUMIFS('General Ledger'!$G$7:$G$80,'General Ledger'!$B$7:$B$80,B13)</f>
        <v/>
      </c>
      <c r="I13" s="10">
        <f>IF(E13="Debit",F13+G13-H13,F13-G13+H13)</f>
        <v/>
      </c>
    </row>
    <row r="14">
      <c r="B14" s="11" t="n">
        <v>5100</v>
      </c>
      <c r="C14" s="12" t="inlineStr">
        <is>
          <t>Studio rent</t>
        </is>
      </c>
      <c r="D14" s="13" t="inlineStr">
        <is>
          <t>Expense</t>
        </is>
      </c>
      <c r="E14" s="13" t="inlineStr">
        <is>
          <t>Debit</t>
        </is>
      </c>
      <c r="F14" s="14" t="n">
        <v>0</v>
      </c>
      <c r="G14" s="14">
        <f>SUMIFS('General Ledger'!$F$7:$F$80,'General Ledger'!$B$7:$B$80,B14)</f>
        <v/>
      </c>
      <c r="H14" s="14">
        <f>SUMIFS('General Ledger'!$G$7:$G$80,'General Ledger'!$B$7:$B$80,B14)</f>
        <v/>
      </c>
      <c r="I14" s="15">
        <f>IF(E14="Debit",F14+G14-H14,F14-G14+H14)</f>
        <v/>
      </c>
    </row>
    <row r="15">
      <c r="B15" s="6" t="n">
        <v>5200</v>
      </c>
      <c r="C15" s="7" t="inlineStr">
        <is>
          <t>Software subscriptions</t>
        </is>
      </c>
      <c r="D15" s="8" t="inlineStr">
        <is>
          <t>Expense</t>
        </is>
      </c>
      <c r="E15" s="8" t="inlineStr">
        <is>
          <t>Debit</t>
        </is>
      </c>
      <c r="F15" s="9" t="n">
        <v>0</v>
      </c>
      <c r="G15" s="9">
        <f>SUMIFS('General Ledger'!$F$7:$F$80,'General Ledger'!$B$7:$B$80,B15)</f>
        <v/>
      </c>
      <c r="H15" s="9">
        <f>SUMIFS('General Ledger'!$G$7:$G$80,'General Ledger'!$B$7:$B$80,B15)</f>
        <v/>
      </c>
      <c r="I15" s="10">
        <f>IF(E15="Debit",F15+G15-H15,F15-G15+H15)</f>
        <v/>
      </c>
    </row>
    <row r="16">
      <c r="B16" s="11" t="n">
        <v>5300</v>
      </c>
      <c r="C16" s="12" t="inlineStr">
        <is>
          <t>Freelance contractors</t>
        </is>
      </c>
      <c r="D16" s="13" t="inlineStr">
        <is>
          <t>Expense</t>
        </is>
      </c>
      <c r="E16" s="13" t="inlineStr">
        <is>
          <t>Debit</t>
        </is>
      </c>
      <c r="F16" s="14" t="n">
        <v>0</v>
      </c>
      <c r="G16" s="14">
        <f>SUMIFS('General Ledger'!$F$7:$F$80,'General Ledger'!$B$7:$B$80,B16)</f>
        <v/>
      </c>
      <c r="H16" s="14">
        <f>SUMIFS('General Ledger'!$G$7:$G$80,'General Ledger'!$B$7:$B$80,B16)</f>
        <v/>
      </c>
      <c r="I16" s="15">
        <f>IF(E16="Debit",F16+G16-H16,F16-G16+H16)</f>
        <v/>
      </c>
    </row>
    <row r="17">
      <c r="B17" s="6" t="n">
        <v>5400</v>
      </c>
      <c r="C17" s="7" t="inlineStr">
        <is>
          <t>Utilities &amp; internet</t>
        </is>
      </c>
      <c r="D17" s="8" t="inlineStr">
        <is>
          <t>Expense</t>
        </is>
      </c>
      <c r="E17" s="8" t="inlineStr">
        <is>
          <t>Debit</t>
        </is>
      </c>
      <c r="F17" s="9" t="n">
        <v>0</v>
      </c>
      <c r="G17" s="9">
        <f>SUMIFS('General Ledger'!$F$7:$F$80,'General Ledger'!$B$7:$B$80,B17)</f>
        <v/>
      </c>
      <c r="H17" s="9">
        <f>SUMIFS('General Ledger'!$G$7:$G$80,'General Ledger'!$B$7:$B$80,B17)</f>
        <v/>
      </c>
      <c r="I17" s="10">
        <f>IF(E17="Debit",F17+G17-H17,F17-G17+H17)</f>
        <v/>
      </c>
    </row>
    <row r="18">
      <c r="B18" s="11" t="n">
        <v>5500</v>
      </c>
      <c r="C18" s="12" t="inlineStr">
        <is>
          <t>Bank fees</t>
        </is>
      </c>
      <c r="D18" s="13" t="inlineStr">
        <is>
          <t>Expense</t>
        </is>
      </c>
      <c r="E18" s="13" t="inlineStr">
        <is>
          <t>Debit</t>
        </is>
      </c>
      <c r="F18" s="14" t="n">
        <v>0</v>
      </c>
      <c r="G18" s="14">
        <f>SUMIFS('General Ledger'!$F$7:$F$80,'General Ledger'!$B$7:$B$80,B18)</f>
        <v/>
      </c>
      <c r="H18" s="14">
        <f>SUMIFS('General Ledger'!$G$7:$G$80,'General Ledger'!$B$7:$B$80,B18)</f>
        <v/>
      </c>
      <c r="I18" s="15">
        <f>IF(E18="Debit",F18+G18-H18,F18-G18+H18)</f>
        <v/>
      </c>
    </row>
    <row r="19">
      <c r="B19" s="16" t="n"/>
      <c r="C19" s="17" t="inlineStr">
        <is>
          <t>Totals</t>
        </is>
      </c>
      <c r="D19" s="16" t="n"/>
      <c r="E19" s="16" t="n"/>
      <c r="F19" s="18">
        <f>SUMIFS(F7:F18,E7:E18,"Debit")-SUMIFS(F7:F18,E7:E18,"Credit")</f>
        <v/>
      </c>
      <c r="G19" s="19">
        <f>SUM(G7:G18)</f>
        <v/>
      </c>
      <c r="H19" s="19">
        <f>SUM(H7:H18)</f>
        <v/>
      </c>
      <c r="I19" s="18">
        <f>SUMIFS(I7:I18,E7:E18,"Debit")-SUMIFS(I7:I18,E7:E18,"Credit")</f>
        <v/>
      </c>
    </row>
    <row r="21">
      <c r="C21" s="20" t="inlineStr">
        <is>
          <t>Ledger check</t>
        </is>
      </c>
      <c r="D21" s="21">
        <f>IF(AND(ROUND(G19-H19,2)=0,ROUND(I19,2)=0),"✓ Balanced: debits equal credits and closing balances net to zero","✗ Out of balance by "&amp;TEXT(G19-H19,"#,##0.00"))</f>
        <v/>
      </c>
    </row>
    <row r="22">
      <c r="C22" s="20" t="inlineStr">
        <is>
          <t>Net income (Oct)</t>
        </is>
      </c>
      <c r="D22" s="22">
        <f>SUMIFS(I7:I18,D7:D18,"Revenue")-SUMIFS(I7:I18,D7:D18,"Expense")</f>
        <v/>
      </c>
      <c r="E22" s="23" t="inlineStr">
        <is>
          <t>Revenue closing balance minus expense closing balances. Feeds your P&amp;L.</t>
        </is>
      </c>
    </row>
  </sheetData>
  <mergeCells count="4">
    <mergeCell ref="D21:I21"/>
    <mergeCell ref="B3:I3"/>
    <mergeCell ref="E22:I22"/>
    <mergeCell ref="B2:I2"/>
  </mergeCells>
  <conditionalFormatting sqref="D21">
    <cfRule type="expression" priority="1" dxfId="0">
      <formula>LEFT($D$21,1)="✗"</formula>
    </cfRule>
  </conditionalFormatting>
  <dataValidations count="2">
    <dataValidation sqref="D7:D28" showDropDown="0" showInputMessage="0" showErrorMessage="0" allowBlank="1" type="list">
      <formula1>"Asset,Liability,Equity,Revenue,Expense"</formula1>
    </dataValidation>
    <dataValidation sqref="E7:E28" showDropDown="0" showInputMessage="0" showErrorMessage="0" allowBlank="1" type="list">
      <formula1>"Debit,Credit"</formula1>
    </dataValidation>
  </dataValidations>
  <pageMargins left="0.4" right="0.4" top="0.45" bottom="0.4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4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10" customWidth="1" min="3" max="3"/>
    <col width="9" customWidth="1" min="4" max="4"/>
    <col width="42" customWidth="1" min="5" max="5"/>
    <col width="13" customWidth="1" min="6" max="6"/>
    <col width="13" customWidth="1" min="7" max="7"/>
    <col width="15" customWidth="1" min="8" max="8"/>
    <col width="2" customWidth="1" min="9" max="9"/>
  </cols>
  <sheetData>
    <row r="2" ht="32" customHeight="1">
      <c r="B2" s="24" t="inlineStr">
        <is>
          <t>General Ledger</t>
        </is>
      </c>
    </row>
    <row r="3">
      <c r="B3" s="2" t="inlineStr">
        <is>
          <t>Larkspur Studio LLC (illustrative) · October 2026 · grouped by account, posted from the journal</t>
        </is>
      </c>
    </row>
    <row r="4">
      <c r="B4" s="25">
        <f>"Total debits "&amp;TEXT(SUM(F7:F80),"#,##0.00")&amp;"   ·   Total credits "&amp;TEXT(SUM(G7:G80),"#,##0.00")&amp;"   ·   "&amp;IF(ROUND(SUM(F7:F80)-SUM(G7:G80),2)=0,"in balance","OUT OF BALANCE")</f>
        <v/>
      </c>
    </row>
    <row r="6">
      <c r="B6" s="4" t="inlineStr">
        <is>
          <t>Account</t>
        </is>
      </c>
      <c r="C6" s="4" t="inlineStr">
        <is>
          <t>Date</t>
        </is>
      </c>
      <c r="D6" s="4" t="inlineStr">
        <is>
          <t>Ref</t>
        </is>
      </c>
      <c r="E6" s="5" t="inlineStr">
        <is>
          <t>Description</t>
        </is>
      </c>
      <c r="F6" s="4" t="inlineStr">
        <is>
          <t>Debit</t>
        </is>
      </c>
      <c r="G6" s="4" t="inlineStr">
        <is>
          <t>Credit</t>
        </is>
      </c>
      <c r="H6" s="4" t="inlineStr">
        <is>
          <t>Balance</t>
        </is>
      </c>
    </row>
    <row r="7">
      <c r="B7" s="26" t="n">
        <v>1000</v>
      </c>
      <c r="C7" s="27" t="n">
        <v>46296</v>
      </c>
      <c r="D7" s="28" t="inlineStr"/>
      <c r="E7" s="29">
        <f>INDEX('Chart of Accounts'!$C$7:$C$30,MATCH(B7,'Chart of Accounts'!$B$7:$B$30,0))&amp;" · opening balance"</f>
        <v/>
      </c>
      <c r="F7" s="28" t="n"/>
      <c r="G7" s="28" t="n"/>
      <c r="H7" s="30">
        <f>INDEX('Chart of Accounts'!$F$7:$F$30,MATCH(B7,'Chart of Accounts'!$B$7:$B$30,0))</f>
        <v/>
      </c>
    </row>
    <row r="8">
      <c r="B8" s="8" t="n">
        <v>1000</v>
      </c>
      <c r="C8" s="31" t="n">
        <v>46296</v>
      </c>
      <c r="D8" s="8" t="inlineStr">
        <is>
          <t>JE-101</t>
        </is>
      </c>
      <c r="E8" s="7" t="inlineStr">
        <is>
          <t>October studio rent</t>
        </is>
      </c>
      <c r="F8" s="32" t="n"/>
      <c r="G8" s="32" t="n">
        <v>2400</v>
      </c>
      <c r="H8" s="33">
        <f>H7+IF(INDEX('Chart of Accounts'!$E$7:$E$30,MATCH(B8,'Chart of Accounts'!$B$7:$B$30,0))="Debit",N(F8)-N(G8),N(G8)-N(F8))</f>
        <v/>
      </c>
    </row>
    <row r="9">
      <c r="B9" s="8" t="n">
        <v>1000</v>
      </c>
      <c r="C9" s="31" t="n">
        <v>46301</v>
      </c>
      <c r="D9" s="8" t="inlineStr">
        <is>
          <t>JE-104</t>
        </is>
      </c>
      <c r="E9" s="7" t="inlineStr">
        <is>
          <t>Receipt – inv 1038, Quarry Lane Dental</t>
        </is>
      </c>
      <c r="F9" s="32" t="n">
        <v>4200</v>
      </c>
      <c r="G9" s="32" t="n"/>
      <c r="H9" s="33">
        <f>H8+IF(INDEX('Chart of Accounts'!$E$7:$E$30,MATCH(B9,'Chart of Accounts'!$B$7:$B$30,0))="Debit",N(F9)-N(G9),N(G9)-N(F9))</f>
        <v/>
      </c>
    </row>
    <row r="10">
      <c r="B10" s="8" t="n">
        <v>1000</v>
      </c>
      <c r="C10" s="31" t="n">
        <v>46307</v>
      </c>
      <c r="D10" s="8" t="inlineStr">
        <is>
          <t>JE-107</t>
        </is>
      </c>
      <c r="E10" s="7" t="inlineStr">
        <is>
          <t>Paid AP – September contractor bills</t>
        </is>
      </c>
      <c r="F10" s="32" t="n"/>
      <c r="G10" s="32" t="n">
        <v>2150</v>
      </c>
      <c r="H10" s="33">
        <f>H9+IF(INDEX('Chart of Accounts'!$E$7:$E$30,MATCH(B10,'Chart of Accounts'!$B$7:$B$30,0))="Debit",N(F10)-N(G10),N(G10)-N(F10))</f>
        <v/>
      </c>
    </row>
    <row r="11">
      <c r="B11" s="8" t="n">
        <v>1000</v>
      </c>
      <c r="C11" s="31" t="n">
        <v>46309</v>
      </c>
      <c r="D11" s="8" t="inlineStr">
        <is>
          <t>JE-108</t>
        </is>
      </c>
      <c r="E11" s="7" t="inlineStr">
        <is>
          <t>Fiber internet + power</t>
        </is>
      </c>
      <c r="F11" s="32" t="n"/>
      <c r="G11" s="32" t="n">
        <v>326.4</v>
      </c>
      <c r="H11" s="33">
        <f>H10+IF(INDEX('Chart of Accounts'!$E$7:$E$30,MATCH(B11,'Chart of Accounts'!$B$7:$B$30,0))="Debit",N(F11)-N(G11),N(G11)-N(F11))</f>
        <v/>
      </c>
    </row>
    <row r="12">
      <c r="B12" s="8" t="n">
        <v>1000</v>
      </c>
      <c r="C12" s="31" t="n">
        <v>46310</v>
      </c>
      <c r="D12" s="8" t="inlineStr">
        <is>
          <t>JE-109</t>
        </is>
      </c>
      <c r="E12" s="7" t="inlineStr">
        <is>
          <t>Receipt – inv 1041, Fernhill Bakery</t>
        </is>
      </c>
      <c r="F12" s="32" t="n">
        <v>6800</v>
      </c>
      <c r="G12" s="32" t="n"/>
      <c r="H12" s="33">
        <f>H11+IF(INDEX('Chart of Accounts'!$E$7:$E$30,MATCH(B12,'Chart of Accounts'!$B$7:$B$30,0))="Debit",N(F12)-N(G12),N(G12)-N(F12))</f>
        <v/>
      </c>
    </row>
    <row r="13">
      <c r="B13" s="8" t="n">
        <v>1000</v>
      </c>
      <c r="C13" s="31" t="n">
        <v>46317</v>
      </c>
      <c r="D13" s="8" t="inlineStr">
        <is>
          <t>JE-111</t>
        </is>
      </c>
      <c r="E13" s="7" t="inlineStr">
        <is>
          <t>Credit card statement paid</t>
        </is>
      </c>
      <c r="F13" s="32" t="n"/>
      <c r="G13" s="32" t="n">
        <v>1340</v>
      </c>
      <c r="H13" s="33">
        <f>H12+IF(INDEX('Chart of Accounts'!$E$7:$E$30,MATCH(B13,'Chart of Accounts'!$B$7:$B$30,0))="Debit",N(F13)-N(G13),N(G13)-N(F13))</f>
        <v/>
      </c>
    </row>
    <row r="14">
      <c r="B14" s="8" t="n">
        <v>1000</v>
      </c>
      <c r="C14" s="31" t="n">
        <v>46326</v>
      </c>
      <c r="D14" s="8" t="inlineStr">
        <is>
          <t>JE-113</t>
        </is>
      </c>
      <c r="E14" s="7" t="inlineStr">
        <is>
          <t>Monthly account fee</t>
        </is>
      </c>
      <c r="F14" s="32" t="n"/>
      <c r="G14" s="32" t="n">
        <v>18</v>
      </c>
      <c r="H14" s="33">
        <f>H13+IF(INDEX('Chart of Accounts'!$E$7:$E$30,MATCH(B14,'Chart of Accounts'!$B$7:$B$30,0))="Debit",N(F14)-N(G14),N(G14)-N(F14))</f>
        <v/>
      </c>
    </row>
    <row r="15">
      <c r="B15" s="26" t="n">
        <v>1100</v>
      </c>
      <c r="C15" s="27" t="n">
        <v>46296</v>
      </c>
      <c r="D15" s="28" t="inlineStr"/>
      <c r="E15" s="29">
        <f>INDEX('Chart of Accounts'!$C$7:$C$30,MATCH(B15,'Chart of Accounts'!$B$7:$B$30,0))&amp;" · opening balance"</f>
        <v/>
      </c>
      <c r="F15" s="28" t="n"/>
      <c r="G15" s="28" t="n"/>
      <c r="H15" s="30">
        <f>INDEX('Chart of Accounts'!$F$7:$F$30,MATCH(B15,'Chart of Accounts'!$B$7:$B$30,0))</f>
        <v/>
      </c>
    </row>
    <row r="16">
      <c r="B16" s="8" t="n">
        <v>1100</v>
      </c>
      <c r="C16" s="31" t="n">
        <v>46297</v>
      </c>
      <c r="D16" s="8" t="inlineStr">
        <is>
          <t>JE-102</t>
        </is>
      </c>
      <c r="E16" s="7" t="inlineStr">
        <is>
          <t>Invoice 1041 – Fernhill Bakery rebrand</t>
        </is>
      </c>
      <c r="F16" s="32" t="n">
        <v>6800</v>
      </c>
      <c r="G16" s="32" t="n"/>
      <c r="H16" s="33">
        <f>H15+IF(INDEX('Chart of Accounts'!$E$7:$E$30,MATCH(B16,'Chart of Accounts'!$B$7:$B$30,0))="Debit",N(F16)-N(G16),N(G16)-N(F16))</f>
        <v/>
      </c>
    </row>
    <row r="17">
      <c r="B17" s="8" t="n">
        <v>1100</v>
      </c>
      <c r="C17" s="31" t="n">
        <v>46301</v>
      </c>
      <c r="D17" s="8" t="inlineStr">
        <is>
          <t>JE-104</t>
        </is>
      </c>
      <c r="E17" s="7" t="inlineStr">
        <is>
          <t>Receipt – inv 1038, Quarry Lane Dental</t>
        </is>
      </c>
      <c r="F17" s="32" t="n"/>
      <c r="G17" s="32" t="n">
        <v>4200</v>
      </c>
      <c r="H17" s="33">
        <f>H16+IF(INDEX('Chart of Accounts'!$E$7:$E$30,MATCH(B17,'Chart of Accounts'!$B$7:$B$30,0))="Debit",N(F17)-N(G17),N(G17)-N(F17))</f>
        <v/>
      </c>
    </row>
    <row r="18">
      <c r="B18" s="8" t="n">
        <v>1100</v>
      </c>
      <c r="C18" s="31" t="n">
        <v>46304</v>
      </c>
      <c r="D18" s="8" t="inlineStr">
        <is>
          <t>JE-106</t>
        </is>
      </c>
      <c r="E18" s="7" t="inlineStr">
        <is>
          <t>Invoice 1042 – Tidewater Co-op website</t>
        </is>
      </c>
      <c r="F18" s="32" t="n">
        <v>9400</v>
      </c>
      <c r="G18" s="32" t="n"/>
      <c r="H18" s="33">
        <f>H17+IF(INDEX('Chart of Accounts'!$E$7:$E$30,MATCH(B18,'Chart of Accounts'!$B$7:$B$30,0))="Debit",N(F18)-N(G18),N(G18)-N(F18))</f>
        <v/>
      </c>
    </row>
    <row r="19">
      <c r="B19" s="8" t="n">
        <v>1100</v>
      </c>
      <c r="C19" s="31" t="n">
        <v>46310</v>
      </c>
      <c r="D19" s="8" t="inlineStr">
        <is>
          <t>JE-109</t>
        </is>
      </c>
      <c r="E19" s="7" t="inlineStr">
        <is>
          <t>Receipt – inv 1041, Fernhill Bakery</t>
        </is>
      </c>
      <c r="F19" s="32" t="n"/>
      <c r="G19" s="32" t="n">
        <v>6800</v>
      </c>
      <c r="H19" s="33">
        <f>H18+IF(INDEX('Chart of Accounts'!$E$7:$E$30,MATCH(B19,'Chart of Accounts'!$B$7:$B$30,0))="Debit",N(F19)-N(G19),N(G19)-N(F19))</f>
        <v/>
      </c>
    </row>
    <row r="20">
      <c r="B20" s="8" t="n">
        <v>1100</v>
      </c>
      <c r="C20" s="31" t="n">
        <v>46322</v>
      </c>
      <c r="D20" s="8" t="inlineStr">
        <is>
          <t>JE-112</t>
        </is>
      </c>
      <c r="E20" s="7" t="inlineStr">
        <is>
          <t>Invoice 1043 – Marlow Books catalog</t>
        </is>
      </c>
      <c r="F20" s="32" t="n">
        <v>3250</v>
      </c>
      <c r="G20" s="32" t="n"/>
      <c r="H20" s="33">
        <f>H19+IF(INDEX('Chart of Accounts'!$E$7:$E$30,MATCH(B20,'Chart of Accounts'!$B$7:$B$30,0))="Debit",N(F20)-N(G20),N(G20)-N(F20))</f>
        <v/>
      </c>
    </row>
    <row r="21">
      <c r="B21" s="26" t="n">
        <v>1500</v>
      </c>
      <c r="C21" s="27" t="n">
        <v>46296</v>
      </c>
      <c r="D21" s="28" t="inlineStr"/>
      <c r="E21" s="29">
        <f>INDEX('Chart of Accounts'!$C$7:$C$30,MATCH(B21,'Chart of Accounts'!$B$7:$B$30,0))&amp;" · opening balance"</f>
        <v/>
      </c>
      <c r="F21" s="28" t="n"/>
      <c r="G21" s="28" t="n"/>
      <c r="H21" s="30">
        <f>INDEX('Chart of Accounts'!$F$7:$F$30,MATCH(B21,'Chart of Accounts'!$B$7:$B$30,0))</f>
        <v/>
      </c>
    </row>
    <row r="22">
      <c r="B22" s="8" t="n">
        <v>1500</v>
      </c>
      <c r="C22" s="31" t="n">
        <v>46315</v>
      </c>
      <c r="D22" s="8" t="inlineStr">
        <is>
          <t>JE-110</t>
        </is>
      </c>
      <c r="E22" s="7" t="inlineStr">
        <is>
          <t>New 27" display (card)</t>
        </is>
      </c>
      <c r="F22" s="32" t="n">
        <v>649</v>
      </c>
      <c r="G22" s="32" t="n"/>
      <c r="H22" s="33">
        <f>H21+IF(INDEX('Chart of Accounts'!$E$7:$E$30,MATCH(B22,'Chart of Accounts'!$B$7:$B$30,0))="Debit",N(F22)-N(G22),N(G22)-N(F22))</f>
        <v/>
      </c>
    </row>
    <row r="23">
      <c r="B23" s="26" t="n">
        <v>2000</v>
      </c>
      <c r="C23" s="27" t="n">
        <v>46296</v>
      </c>
      <c r="D23" s="28" t="inlineStr"/>
      <c r="E23" s="29">
        <f>INDEX('Chart of Accounts'!$C$7:$C$30,MATCH(B23,'Chart of Accounts'!$B$7:$B$30,0))&amp;" · opening balance"</f>
        <v/>
      </c>
      <c r="F23" s="28" t="n"/>
      <c r="G23" s="28" t="n"/>
      <c r="H23" s="30">
        <f>INDEX('Chart of Accounts'!$F$7:$F$30,MATCH(B23,'Chart of Accounts'!$B$7:$B$30,0))</f>
        <v/>
      </c>
    </row>
    <row r="24">
      <c r="B24" s="8" t="n">
        <v>2000</v>
      </c>
      <c r="C24" s="31" t="n">
        <v>46303</v>
      </c>
      <c r="D24" s="8" t="inlineStr">
        <is>
          <t>JE-105</t>
        </is>
      </c>
      <c r="E24" s="7" t="inlineStr">
        <is>
          <t>Contractor – M. Osei, illustration</t>
        </is>
      </c>
      <c r="F24" s="32" t="n"/>
      <c r="G24" s="32" t="n">
        <v>1850</v>
      </c>
      <c r="H24" s="33">
        <f>H23+IF(INDEX('Chart of Accounts'!$E$7:$E$30,MATCH(B24,'Chart of Accounts'!$B$7:$B$30,0))="Debit",N(F24)-N(G24),N(G24)-N(F24))</f>
        <v/>
      </c>
    </row>
    <row r="25">
      <c r="B25" s="8" t="n">
        <v>2000</v>
      </c>
      <c r="C25" s="31" t="n">
        <v>46307</v>
      </c>
      <c r="D25" s="8" t="inlineStr">
        <is>
          <t>JE-107</t>
        </is>
      </c>
      <c r="E25" s="7" t="inlineStr">
        <is>
          <t>Paid AP – September contractor bills</t>
        </is>
      </c>
      <c r="F25" s="32" t="n">
        <v>2150</v>
      </c>
      <c r="G25" s="32" t="n"/>
      <c r="H25" s="33">
        <f>H24+IF(INDEX('Chart of Accounts'!$E$7:$E$30,MATCH(B25,'Chart of Accounts'!$B$7:$B$30,0))="Debit",N(F25)-N(G25),N(G25)-N(F25))</f>
        <v/>
      </c>
    </row>
    <row r="26">
      <c r="B26" s="26" t="n">
        <v>2100</v>
      </c>
      <c r="C26" s="27" t="n">
        <v>46296</v>
      </c>
      <c r="D26" s="28" t="inlineStr"/>
      <c r="E26" s="29">
        <f>INDEX('Chart of Accounts'!$C$7:$C$30,MATCH(B26,'Chart of Accounts'!$B$7:$B$30,0))&amp;" · opening balance"</f>
        <v/>
      </c>
      <c r="F26" s="28" t="n"/>
      <c r="G26" s="28" t="n"/>
      <c r="H26" s="30">
        <f>INDEX('Chart of Accounts'!$F$7:$F$30,MATCH(B26,'Chart of Accounts'!$B$7:$B$30,0))</f>
        <v/>
      </c>
    </row>
    <row r="27">
      <c r="B27" s="8" t="n">
        <v>2100</v>
      </c>
      <c r="C27" s="31" t="n">
        <v>46298</v>
      </c>
      <c r="D27" s="8" t="inlineStr">
        <is>
          <t>JE-103</t>
        </is>
      </c>
      <c r="E27" s="7" t="inlineStr">
        <is>
          <t>Adobe + Figma annual seats (card)</t>
        </is>
      </c>
      <c r="F27" s="32" t="n"/>
      <c r="G27" s="32" t="n">
        <v>1188</v>
      </c>
      <c r="H27" s="33">
        <f>H26+IF(INDEX('Chart of Accounts'!$E$7:$E$30,MATCH(B27,'Chart of Accounts'!$B$7:$B$30,0))="Debit",N(F27)-N(G27),N(G27)-N(F27))</f>
        <v/>
      </c>
    </row>
    <row r="28">
      <c r="B28" s="8" t="n">
        <v>2100</v>
      </c>
      <c r="C28" s="31" t="n">
        <v>46315</v>
      </c>
      <c r="D28" s="8" t="inlineStr">
        <is>
          <t>JE-110</t>
        </is>
      </c>
      <c r="E28" s="7" t="inlineStr">
        <is>
          <t>New 27" display (card)</t>
        </is>
      </c>
      <c r="F28" s="32" t="n"/>
      <c r="G28" s="32" t="n">
        <v>649</v>
      </c>
      <c r="H28" s="33">
        <f>H27+IF(INDEX('Chart of Accounts'!$E$7:$E$30,MATCH(B28,'Chart of Accounts'!$B$7:$B$30,0))="Debit",N(F28)-N(G28),N(G28)-N(F28))</f>
        <v/>
      </c>
    </row>
    <row r="29">
      <c r="B29" s="8" t="n">
        <v>2100</v>
      </c>
      <c r="C29" s="31" t="n">
        <v>46317</v>
      </c>
      <c r="D29" s="8" t="inlineStr">
        <is>
          <t>JE-111</t>
        </is>
      </c>
      <c r="E29" s="7" t="inlineStr">
        <is>
          <t>Credit card statement paid</t>
        </is>
      </c>
      <c r="F29" s="32" t="n">
        <v>1340</v>
      </c>
      <c r="G29" s="32" t="n"/>
      <c r="H29" s="33">
        <f>H28+IF(INDEX('Chart of Accounts'!$E$7:$E$30,MATCH(B29,'Chart of Accounts'!$B$7:$B$30,0))="Debit",N(F29)-N(G29),N(G29)-N(F29))</f>
        <v/>
      </c>
    </row>
    <row r="30">
      <c r="B30" s="26" t="n">
        <v>4000</v>
      </c>
      <c r="C30" s="27" t="n">
        <v>46296</v>
      </c>
      <c r="D30" s="28" t="inlineStr"/>
      <c r="E30" s="29">
        <f>INDEX('Chart of Accounts'!$C$7:$C$30,MATCH(B30,'Chart of Accounts'!$B$7:$B$30,0))&amp;" · opening balance"</f>
        <v/>
      </c>
      <c r="F30" s="28" t="n"/>
      <c r="G30" s="28" t="n"/>
      <c r="H30" s="30">
        <f>INDEX('Chart of Accounts'!$F$7:$F$30,MATCH(B30,'Chart of Accounts'!$B$7:$B$30,0))</f>
        <v/>
      </c>
    </row>
    <row r="31">
      <c r="B31" s="8" t="n">
        <v>4000</v>
      </c>
      <c r="C31" s="31" t="n">
        <v>46297</v>
      </c>
      <c r="D31" s="8" t="inlineStr">
        <is>
          <t>JE-102</t>
        </is>
      </c>
      <c r="E31" s="7" t="inlineStr">
        <is>
          <t>Invoice 1041 – Fernhill Bakery rebrand</t>
        </is>
      </c>
      <c r="F31" s="32" t="n"/>
      <c r="G31" s="32" t="n">
        <v>6800</v>
      </c>
      <c r="H31" s="33">
        <f>H30+IF(INDEX('Chart of Accounts'!$E$7:$E$30,MATCH(B31,'Chart of Accounts'!$B$7:$B$30,0))="Debit",N(F31)-N(G31),N(G31)-N(F31))</f>
        <v/>
      </c>
    </row>
    <row r="32">
      <c r="B32" s="8" t="n">
        <v>4000</v>
      </c>
      <c r="C32" s="31" t="n">
        <v>46304</v>
      </c>
      <c r="D32" s="8" t="inlineStr">
        <is>
          <t>JE-106</t>
        </is>
      </c>
      <c r="E32" s="7" t="inlineStr">
        <is>
          <t>Invoice 1042 – Tidewater Co-op website</t>
        </is>
      </c>
      <c r="F32" s="32" t="n"/>
      <c r="G32" s="32" t="n">
        <v>9400</v>
      </c>
      <c r="H32" s="33">
        <f>H31+IF(INDEX('Chart of Accounts'!$E$7:$E$30,MATCH(B32,'Chart of Accounts'!$B$7:$B$30,0))="Debit",N(F32)-N(G32),N(G32)-N(F32))</f>
        <v/>
      </c>
    </row>
    <row r="33">
      <c r="B33" s="8" t="n">
        <v>4000</v>
      </c>
      <c r="C33" s="31" t="n">
        <v>46322</v>
      </c>
      <c r="D33" s="8" t="inlineStr">
        <is>
          <t>JE-112</t>
        </is>
      </c>
      <c r="E33" s="7" t="inlineStr">
        <is>
          <t>Invoice 1043 – Marlow Books catalog</t>
        </is>
      </c>
      <c r="F33" s="32" t="n"/>
      <c r="G33" s="32" t="n">
        <v>3250</v>
      </c>
      <c r="H33" s="33">
        <f>H32+IF(INDEX('Chart of Accounts'!$E$7:$E$30,MATCH(B33,'Chart of Accounts'!$B$7:$B$30,0))="Debit",N(F33)-N(G33),N(G33)-N(F33))</f>
        <v/>
      </c>
    </row>
    <row r="34">
      <c r="B34" s="26" t="n">
        <v>5100</v>
      </c>
      <c r="C34" s="27" t="n">
        <v>46296</v>
      </c>
      <c r="D34" s="28" t="inlineStr"/>
      <c r="E34" s="29">
        <f>INDEX('Chart of Accounts'!$C$7:$C$30,MATCH(B34,'Chart of Accounts'!$B$7:$B$30,0))&amp;" · opening balance"</f>
        <v/>
      </c>
      <c r="F34" s="28" t="n"/>
      <c r="G34" s="28" t="n"/>
      <c r="H34" s="30">
        <f>INDEX('Chart of Accounts'!$F$7:$F$30,MATCH(B34,'Chart of Accounts'!$B$7:$B$30,0))</f>
        <v/>
      </c>
    </row>
    <row r="35">
      <c r="B35" s="8" t="n">
        <v>5100</v>
      </c>
      <c r="C35" s="31" t="n">
        <v>46296</v>
      </c>
      <c r="D35" s="8" t="inlineStr">
        <is>
          <t>JE-101</t>
        </is>
      </c>
      <c r="E35" s="7" t="inlineStr">
        <is>
          <t>October studio rent</t>
        </is>
      </c>
      <c r="F35" s="32" t="n">
        <v>2400</v>
      </c>
      <c r="G35" s="32" t="n"/>
      <c r="H35" s="33">
        <f>H34+IF(INDEX('Chart of Accounts'!$E$7:$E$30,MATCH(B35,'Chart of Accounts'!$B$7:$B$30,0))="Debit",N(F35)-N(G35),N(G35)-N(F35))</f>
        <v/>
      </c>
    </row>
    <row r="36">
      <c r="B36" s="26" t="n">
        <v>5200</v>
      </c>
      <c r="C36" s="27" t="n">
        <v>46296</v>
      </c>
      <c r="D36" s="28" t="inlineStr"/>
      <c r="E36" s="29">
        <f>INDEX('Chart of Accounts'!$C$7:$C$30,MATCH(B36,'Chart of Accounts'!$B$7:$B$30,0))&amp;" · opening balance"</f>
        <v/>
      </c>
      <c r="F36" s="28" t="n"/>
      <c r="G36" s="28" t="n"/>
      <c r="H36" s="30">
        <f>INDEX('Chart of Accounts'!$F$7:$F$30,MATCH(B36,'Chart of Accounts'!$B$7:$B$30,0))</f>
        <v/>
      </c>
    </row>
    <row r="37">
      <c r="B37" s="8" t="n">
        <v>5200</v>
      </c>
      <c r="C37" s="31" t="n">
        <v>46298</v>
      </c>
      <c r="D37" s="8" t="inlineStr">
        <is>
          <t>JE-103</t>
        </is>
      </c>
      <c r="E37" s="7" t="inlineStr">
        <is>
          <t>Adobe + Figma annual seats (card)</t>
        </is>
      </c>
      <c r="F37" s="32" t="n">
        <v>1188</v>
      </c>
      <c r="G37" s="32" t="n"/>
      <c r="H37" s="33">
        <f>H36+IF(INDEX('Chart of Accounts'!$E$7:$E$30,MATCH(B37,'Chart of Accounts'!$B$7:$B$30,0))="Debit",N(F37)-N(G37),N(G37)-N(F37))</f>
        <v/>
      </c>
    </row>
    <row r="38">
      <c r="B38" s="26" t="n">
        <v>5300</v>
      </c>
      <c r="C38" s="27" t="n">
        <v>46296</v>
      </c>
      <c r="D38" s="28" t="inlineStr"/>
      <c r="E38" s="29">
        <f>INDEX('Chart of Accounts'!$C$7:$C$30,MATCH(B38,'Chart of Accounts'!$B$7:$B$30,0))&amp;" · opening balance"</f>
        <v/>
      </c>
      <c r="F38" s="28" t="n"/>
      <c r="G38" s="28" t="n"/>
      <c r="H38" s="30">
        <f>INDEX('Chart of Accounts'!$F$7:$F$30,MATCH(B38,'Chart of Accounts'!$B$7:$B$30,0))</f>
        <v/>
      </c>
    </row>
    <row r="39">
      <c r="B39" s="8" t="n">
        <v>5300</v>
      </c>
      <c r="C39" s="31" t="n">
        <v>46303</v>
      </c>
      <c r="D39" s="8" t="inlineStr">
        <is>
          <t>JE-105</t>
        </is>
      </c>
      <c r="E39" s="7" t="inlineStr">
        <is>
          <t>Contractor – M. Osei, illustration</t>
        </is>
      </c>
      <c r="F39" s="32" t="n">
        <v>1850</v>
      </c>
      <c r="G39" s="32" t="n"/>
      <c r="H39" s="33">
        <f>H38+IF(INDEX('Chart of Accounts'!$E$7:$E$30,MATCH(B39,'Chart of Accounts'!$B$7:$B$30,0))="Debit",N(F39)-N(G39),N(G39)-N(F39))</f>
        <v/>
      </c>
    </row>
    <row r="40">
      <c r="B40" s="26" t="n">
        <v>5400</v>
      </c>
      <c r="C40" s="27" t="n">
        <v>46296</v>
      </c>
      <c r="D40" s="28" t="inlineStr"/>
      <c r="E40" s="29">
        <f>INDEX('Chart of Accounts'!$C$7:$C$30,MATCH(B40,'Chart of Accounts'!$B$7:$B$30,0))&amp;" · opening balance"</f>
        <v/>
      </c>
      <c r="F40" s="28" t="n"/>
      <c r="G40" s="28" t="n"/>
      <c r="H40" s="30">
        <f>INDEX('Chart of Accounts'!$F$7:$F$30,MATCH(B40,'Chart of Accounts'!$B$7:$B$30,0))</f>
        <v/>
      </c>
    </row>
    <row r="41">
      <c r="B41" s="8" t="n">
        <v>5400</v>
      </c>
      <c r="C41" s="31" t="n">
        <v>46309</v>
      </c>
      <c r="D41" s="8" t="inlineStr">
        <is>
          <t>JE-108</t>
        </is>
      </c>
      <c r="E41" s="7" t="inlineStr">
        <is>
          <t>Fiber internet + power</t>
        </is>
      </c>
      <c r="F41" s="32" t="n">
        <v>326.4</v>
      </c>
      <c r="G41" s="32" t="n"/>
      <c r="H41" s="33">
        <f>H40+IF(INDEX('Chart of Accounts'!$E$7:$E$30,MATCH(B41,'Chart of Accounts'!$B$7:$B$30,0))="Debit",N(F41)-N(G41),N(G41)-N(F41))</f>
        <v/>
      </c>
    </row>
    <row r="42">
      <c r="B42" s="26" t="n">
        <v>5500</v>
      </c>
      <c r="C42" s="27" t="n">
        <v>46296</v>
      </c>
      <c r="D42" s="28" t="inlineStr"/>
      <c r="E42" s="29">
        <f>INDEX('Chart of Accounts'!$C$7:$C$30,MATCH(B42,'Chart of Accounts'!$B$7:$B$30,0))&amp;" · opening balance"</f>
        <v/>
      </c>
      <c r="F42" s="28" t="n"/>
      <c r="G42" s="28" t="n"/>
      <c r="H42" s="30">
        <f>INDEX('Chart of Accounts'!$F$7:$F$30,MATCH(B42,'Chart of Accounts'!$B$7:$B$30,0))</f>
        <v/>
      </c>
    </row>
    <row r="43">
      <c r="B43" s="8" t="n">
        <v>5500</v>
      </c>
      <c r="C43" s="31" t="n">
        <v>46326</v>
      </c>
      <c r="D43" s="8" t="inlineStr">
        <is>
          <t>JE-113</t>
        </is>
      </c>
      <c r="E43" s="7" t="inlineStr">
        <is>
          <t>Monthly account fee</t>
        </is>
      </c>
      <c r="F43" s="32" t="n">
        <v>18</v>
      </c>
      <c r="G43" s="32" t="n"/>
      <c r="H43" s="33">
        <f>H42+IF(INDEX('Chart of Accounts'!$E$7:$E$30,MATCH(B43,'Chart of Accounts'!$B$7:$B$30,0))="Debit",N(F43)-N(G43),N(G43)-N(F43))</f>
        <v/>
      </c>
    </row>
  </sheetData>
  <mergeCells count="2">
    <mergeCell ref="B3:H3"/>
    <mergeCell ref="B2:H2"/>
  </mergeCells>
  <pageMargins left="0.4" right="0.4" top="0.45" bottom="0.45" header="0.5" footer="0.5"/>
  <pageSetup orientation="portrait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9" customWidth="1" min="3" max="3"/>
    <col width="40" customWidth="1" min="4" max="4"/>
    <col width="10" customWidth="1" min="5" max="5"/>
    <col width="10" customWidth="1" min="6" max="6"/>
    <col width="13" customWidth="1" min="7" max="7"/>
    <col width="2" customWidth="1" min="8" max="8"/>
  </cols>
  <sheetData>
    <row r="2">
      <c r="B2" s="34" t="inlineStr">
        <is>
          <t>Journal entries (source list)</t>
        </is>
      </c>
    </row>
    <row r="3">
      <c r="B3" s="2" t="inlineStr">
        <is>
          <t>One line per entry: the debit account, the credit account and the amount. Post each entry as two lines on the General Ledger tab.</t>
        </is>
      </c>
    </row>
    <row r="5">
      <c r="B5" s="4" t="inlineStr">
        <is>
          <t>Date</t>
        </is>
      </c>
      <c r="C5" s="4" t="inlineStr">
        <is>
          <t>Ref</t>
        </is>
      </c>
      <c r="D5" s="5" t="inlineStr">
        <is>
          <t>Description</t>
        </is>
      </c>
      <c r="E5" s="4" t="inlineStr">
        <is>
          <t>Debit acct</t>
        </is>
      </c>
      <c r="F5" s="4" t="inlineStr">
        <is>
          <t>Credit acct</t>
        </is>
      </c>
      <c r="G5" s="4" t="inlineStr">
        <is>
          <t>Amount</t>
        </is>
      </c>
    </row>
    <row r="6">
      <c r="B6" s="35" t="n">
        <v>46296</v>
      </c>
      <c r="C6" s="8" t="inlineStr">
        <is>
          <t>JE-101</t>
        </is>
      </c>
      <c r="D6" s="7" t="inlineStr">
        <is>
          <t>October studio rent</t>
        </is>
      </c>
      <c r="E6" s="6" t="n">
        <v>5100</v>
      </c>
      <c r="F6" s="6" t="n">
        <v>1000</v>
      </c>
      <c r="G6" s="36" t="n">
        <v>2400</v>
      </c>
    </row>
    <row r="7">
      <c r="B7" s="37" t="n">
        <v>46297</v>
      </c>
      <c r="C7" s="13" t="inlineStr">
        <is>
          <t>JE-102</t>
        </is>
      </c>
      <c r="D7" s="12" t="inlineStr">
        <is>
          <t>Invoice 1041 – Fernhill Bakery rebrand</t>
        </is>
      </c>
      <c r="E7" s="11" t="n">
        <v>1100</v>
      </c>
      <c r="F7" s="11" t="n">
        <v>4000</v>
      </c>
      <c r="G7" s="38" t="n">
        <v>6800</v>
      </c>
    </row>
    <row r="8">
      <c r="B8" s="35" t="n">
        <v>46298</v>
      </c>
      <c r="C8" s="8" t="inlineStr">
        <is>
          <t>JE-103</t>
        </is>
      </c>
      <c r="D8" s="7" t="inlineStr">
        <is>
          <t>Adobe + Figma annual seats (card)</t>
        </is>
      </c>
      <c r="E8" s="6" t="n">
        <v>5200</v>
      </c>
      <c r="F8" s="6" t="n">
        <v>2100</v>
      </c>
      <c r="G8" s="36" t="n">
        <v>1188</v>
      </c>
    </row>
    <row r="9">
      <c r="B9" s="37" t="n">
        <v>46301</v>
      </c>
      <c r="C9" s="13" t="inlineStr">
        <is>
          <t>JE-104</t>
        </is>
      </c>
      <c r="D9" s="12" t="inlineStr">
        <is>
          <t>Receipt – inv 1038, Quarry Lane Dental</t>
        </is>
      </c>
      <c r="E9" s="11" t="n">
        <v>1000</v>
      </c>
      <c r="F9" s="11" t="n">
        <v>1100</v>
      </c>
      <c r="G9" s="38" t="n">
        <v>4200</v>
      </c>
    </row>
    <row r="10">
      <c r="B10" s="35" t="n">
        <v>46303</v>
      </c>
      <c r="C10" s="8" t="inlineStr">
        <is>
          <t>JE-105</t>
        </is>
      </c>
      <c r="D10" s="7" t="inlineStr">
        <is>
          <t>Contractor – M. Osei, illustration</t>
        </is>
      </c>
      <c r="E10" s="6" t="n">
        <v>5300</v>
      </c>
      <c r="F10" s="6" t="n">
        <v>2000</v>
      </c>
      <c r="G10" s="36" t="n">
        <v>1850</v>
      </c>
    </row>
    <row r="11">
      <c r="B11" s="37" t="n">
        <v>46304</v>
      </c>
      <c r="C11" s="13" t="inlineStr">
        <is>
          <t>JE-106</t>
        </is>
      </c>
      <c r="D11" s="12" t="inlineStr">
        <is>
          <t>Invoice 1042 – Tidewater Co-op website</t>
        </is>
      </c>
      <c r="E11" s="11" t="n">
        <v>1100</v>
      </c>
      <c r="F11" s="11" t="n">
        <v>4000</v>
      </c>
      <c r="G11" s="38" t="n">
        <v>9400</v>
      </c>
    </row>
    <row r="12">
      <c r="B12" s="35" t="n">
        <v>46307</v>
      </c>
      <c r="C12" s="8" t="inlineStr">
        <is>
          <t>JE-107</t>
        </is>
      </c>
      <c r="D12" s="7" t="inlineStr">
        <is>
          <t>Paid AP – September contractor bills</t>
        </is>
      </c>
      <c r="E12" s="6" t="n">
        <v>2000</v>
      </c>
      <c r="F12" s="6" t="n">
        <v>1000</v>
      </c>
      <c r="G12" s="36" t="n">
        <v>2150</v>
      </c>
    </row>
    <row r="13">
      <c r="B13" s="37" t="n">
        <v>46309</v>
      </c>
      <c r="C13" s="13" t="inlineStr">
        <is>
          <t>JE-108</t>
        </is>
      </c>
      <c r="D13" s="12" t="inlineStr">
        <is>
          <t>Fiber internet + power</t>
        </is>
      </c>
      <c r="E13" s="11" t="n">
        <v>5400</v>
      </c>
      <c r="F13" s="11" t="n">
        <v>1000</v>
      </c>
      <c r="G13" s="38" t="n">
        <v>326.4</v>
      </c>
    </row>
    <row r="14">
      <c r="B14" s="35" t="n">
        <v>46310</v>
      </c>
      <c r="C14" s="8" t="inlineStr">
        <is>
          <t>JE-109</t>
        </is>
      </c>
      <c r="D14" s="7" t="inlineStr">
        <is>
          <t>Receipt – inv 1041, Fernhill Bakery</t>
        </is>
      </c>
      <c r="E14" s="6" t="n">
        <v>1000</v>
      </c>
      <c r="F14" s="6" t="n">
        <v>1100</v>
      </c>
      <c r="G14" s="36" t="n">
        <v>6800</v>
      </c>
    </row>
    <row r="15">
      <c r="B15" s="37" t="n">
        <v>46315</v>
      </c>
      <c r="C15" s="13" t="inlineStr">
        <is>
          <t>JE-110</t>
        </is>
      </c>
      <c r="D15" s="12" t="inlineStr">
        <is>
          <t>New 27" display (card)</t>
        </is>
      </c>
      <c r="E15" s="11" t="n">
        <v>1500</v>
      </c>
      <c r="F15" s="11" t="n">
        <v>2100</v>
      </c>
      <c r="G15" s="38" t="n">
        <v>649</v>
      </c>
    </row>
    <row r="16">
      <c r="B16" s="35" t="n">
        <v>46317</v>
      </c>
      <c r="C16" s="8" t="inlineStr">
        <is>
          <t>JE-111</t>
        </is>
      </c>
      <c r="D16" s="7" t="inlineStr">
        <is>
          <t>Credit card statement paid</t>
        </is>
      </c>
      <c r="E16" s="6" t="n">
        <v>2100</v>
      </c>
      <c r="F16" s="6" t="n">
        <v>1000</v>
      </c>
      <c r="G16" s="36" t="n">
        <v>1340</v>
      </c>
    </row>
    <row r="17">
      <c r="B17" s="37" t="n">
        <v>46322</v>
      </c>
      <c r="C17" s="13" t="inlineStr">
        <is>
          <t>JE-112</t>
        </is>
      </c>
      <c r="D17" s="12" t="inlineStr">
        <is>
          <t>Invoice 1043 – Marlow Books catalog</t>
        </is>
      </c>
      <c r="E17" s="11" t="n">
        <v>1100</v>
      </c>
      <c r="F17" s="11" t="n">
        <v>4000</v>
      </c>
      <c r="G17" s="38" t="n">
        <v>3250</v>
      </c>
    </row>
    <row r="18">
      <c r="B18" s="35" t="n">
        <v>46326</v>
      </c>
      <c r="C18" s="8" t="inlineStr">
        <is>
          <t>JE-113</t>
        </is>
      </c>
      <c r="D18" s="7" t="inlineStr">
        <is>
          <t>Monthly account fee</t>
        </is>
      </c>
      <c r="E18" s="6" t="n">
        <v>5500</v>
      </c>
      <c r="F18" s="6" t="n">
        <v>1000</v>
      </c>
      <c r="G18" s="36" t="n">
        <v>18</v>
      </c>
    </row>
    <row r="19">
      <c r="D19" s="20" t="inlineStr">
        <is>
          <t>Total posted</t>
        </is>
      </c>
      <c r="G19" s="39">
        <f>SUM(G6:G18)</f>
        <v/>
      </c>
    </row>
    <row r="20">
      <c r="D20" s="40" t="inlineStr">
        <is>
          <t>Check vs ledger debits</t>
        </is>
      </c>
      <c r="G20" s="41">
        <f>IF(ROUND(G19-SUM('General Ledger'!F7:F80),2)=0,"Matches","Check")</f>
        <v/>
      </c>
    </row>
  </sheetData>
  <mergeCells count="2">
    <mergeCell ref="B3:G3"/>
    <mergeCell ref="B2:G2"/>
  </mergeCells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2026-10-23T12:28:08Z</dcterms:created>
  <dcterms:modified xmlns:dcterms="http://purl.org/dc/terms/" xmlns:xsi="http://www.w3.org/2001/XMLSchema-instance" xsi:type="dcterms:W3CDTF">2026-10-23T12:28:08Z</dcterms:modified>
</cp:coreProperties>
</file>