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ift Report" sheetId="1" state="visible" r:id="rId1"/>
    <sheet xmlns:r="http://schemas.openxmlformats.org/officeDocument/2006/relationships" name="Week Log" sheetId="2" state="visible" r:id="rId2"/>
  </sheets>
  <definedNames>
    <definedName name="SR_Date">'Shift Report'!$D$5</definedName>
    <definedName name="SR_Shift">'Shift Report'!$F$5</definedName>
    <definedName name="SR_Sup">'Shift Report'!$B$7</definedName>
    <definedName name="SR_OnShift">'Shift Report'!$G$16</definedName>
    <definedName name="SR_Shipped">'Shift Report'!$E$21</definedName>
    <definedName name="SR_Target">'Shift Report'!$D$21</definedName>
    <definedName name="SR_Downtime">'Shift Report'!$F$34</definedName>
    <definedName name="SR_NearMiss">'Shift Report'!$F$38</definedName>
    <definedName name="SR_FirstAid">'Shift Report'!$E$38</definedName>
    <definedName name="SR_Open">'Shift Report'!$C$48</definedName>
    <definedName name="_xlnm.Print_Area" localSheetId="0">'Shift Report'!$A$1:$I$52</definedName>
    <definedName name="_xlnm.Print_Area" localSheetId="1">'Week Log'!$A$1:$M$27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d d mmm yyyy"/>
    <numFmt numFmtId="166" formatCode="0.0"/>
    <numFmt numFmtId="167" formatCode="#,##0.0"/>
    <numFmt numFmtId="168" formatCode="+#,##0;-#,##0;0"/>
    <numFmt numFmtId="169" formatCode="0.0%"/>
    <numFmt numFmtId="170" formatCode="+0.00%;-0.00%;0.00%"/>
    <numFmt numFmtId="171" formatCode="+0.0;-0.0;0.0"/>
    <numFmt numFmtId="172" formatCode="hh:mm"/>
    <numFmt numFmtId="173" formatCode="ddd d mmm"/>
  </numFmts>
  <fonts count="17">
    <font>
      <name val="Calibri"/>
      <family val="2"/>
      <color theme="1"/>
      <sz val="11"/>
      <scheme val="minor"/>
    </font>
    <font>
      <name val="Bahnschrift"/>
      <b val="1"/>
      <color rgb="00FFFFFF"/>
      <sz val="20"/>
    </font>
    <font>
      <name val="Bahnschrift"/>
      <b val="1"/>
      <color rgb="00FFFFFF"/>
      <sz val="10"/>
    </font>
    <font>
      <name val="Bahnschrift"/>
      <color rgb="00D7D8DB"/>
      <sz val="10"/>
    </font>
    <font>
      <name val="Bahnschrift"/>
      <color rgb="008D9096"/>
      <sz val="8.5"/>
    </font>
    <font>
      <name val="Bahnschrift"/>
      <b val="1"/>
      <color rgb="0026282B"/>
      <sz val="11"/>
    </font>
    <font>
      <name val="Bahnschrift"/>
      <b val="1"/>
      <color rgb="00FFFFFF"/>
      <sz val="10.5"/>
    </font>
    <font>
      <name val="Bahnschrift"/>
      <b val="1"/>
      <color rgb="00D2232A"/>
      <sz val="10"/>
    </font>
    <font>
      <name val="Bahnschrift"/>
      <color rgb="0026282B"/>
      <sz val="10.5"/>
    </font>
    <font>
      <name val="Bahnschrift"/>
      <b val="1"/>
      <color rgb="0026282B"/>
      <sz val="9.5"/>
    </font>
    <font>
      <name val="Bahnschrift"/>
      <b val="1"/>
      <color rgb="0026282B"/>
      <sz val="10.5"/>
    </font>
    <font>
      <name val="Bahnschrift"/>
      <color rgb="008D9096"/>
      <sz val="9.5"/>
    </font>
    <font>
      <name val="Bahnschrift"/>
      <color rgb="0026282B"/>
      <sz val="10"/>
    </font>
    <font>
      <name val="Bahnschrift"/>
      <b val="1"/>
      <color rgb="0026282B"/>
      <sz val="10"/>
    </font>
    <font>
      <name val="Bahnschrift"/>
      <b val="1"/>
      <color rgb="00FFFFFF"/>
      <sz val="15"/>
    </font>
    <font>
      <name val="Bahnschrift"/>
      <i val="1"/>
      <color rgb="008D9096"/>
      <sz val="9.5"/>
    </font>
    <font>
      <name val="Bahnschrift"/>
      <b val="1"/>
      <color rgb="00FFFFFF"/>
      <sz val="9.5"/>
    </font>
  </fonts>
  <fills count="6">
    <fill>
      <patternFill/>
    </fill>
    <fill>
      <patternFill patternType="gray125"/>
    </fill>
    <fill>
      <patternFill patternType="solid">
        <fgColor rgb="0026282B"/>
      </patternFill>
    </fill>
    <fill>
      <patternFill patternType="solid">
        <fgColor rgb="00D2232A"/>
      </patternFill>
    </fill>
    <fill>
      <patternFill patternType="solid">
        <fgColor rgb="00EEEFF1"/>
      </patternFill>
    </fill>
    <fill>
      <patternFill patternType="solid">
        <fgColor rgb="00FBE3E4"/>
      </patternFill>
    </fill>
  </fills>
  <borders count="6">
    <border>
      <left/>
      <right/>
      <top/>
      <bottom/>
      <diagonal/>
    </border>
    <border>
      <left style="thin">
        <color rgb="00C9CBCF"/>
      </left>
      <right style="thin">
        <color rgb="00C9CBCF"/>
      </right>
      <top style="thin">
        <color rgb="00C9CBCF"/>
      </top>
      <bottom style="thin">
        <color rgb="00C9CBCF"/>
      </bottom>
    </border>
    <border>
      <left/>
      <right/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 style="thin">
        <color rgb="00C9CBCF"/>
      </bottom>
      <diagonal/>
    </border>
    <border>
      <left/>
      <right/>
      <top style="thin">
        <color rgb="00C9CBCF"/>
      </top>
      <bottom style="thin">
        <color rgb="00C9CBCF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wrapText="1" indent="1"/>
    </xf>
    <xf numFmtId="165" fontId="5" fillId="0" borderId="1" applyAlignment="1" pivotButton="0" quotePrefix="0" xfId="0">
      <alignment horizontal="left" vertical="center" wrapText="1" indent="1"/>
    </xf>
    <xf numFmtId="0" fontId="6" fillId="2" borderId="0" applyAlignment="1" pivotButton="0" quotePrefix="0" xfId="0">
      <alignment vertical="center" inden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left" vertical="center" wrapText="1" indent="1"/>
    </xf>
    <xf numFmtId="0" fontId="9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6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 indent="1"/>
    </xf>
    <xf numFmtId="167" fontId="10" fillId="0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center" vertical="center" wrapText="1"/>
    </xf>
    <xf numFmtId="3" fontId="10" fillId="0" borderId="1" applyAlignment="1" pivotButton="0" quotePrefix="0" xfId="0">
      <alignment horizontal="center" vertical="center" wrapText="1"/>
    </xf>
    <xf numFmtId="168" fontId="8" fillId="0" borderId="1" applyAlignment="1" pivotButton="0" quotePrefix="0" xfId="0">
      <alignment horizontal="center" vertical="center" wrapText="1"/>
    </xf>
    <xf numFmtId="169" fontId="8" fillId="0" borderId="1" applyAlignment="1" pivotButton="0" quotePrefix="0" xfId="0">
      <alignment horizontal="center" vertical="center" wrapText="1"/>
    </xf>
    <xf numFmtId="10" fontId="8" fillId="0" borderId="1" applyAlignment="1" pivotButton="0" quotePrefix="0" xfId="0">
      <alignment horizontal="center" vertical="center" wrapText="1"/>
    </xf>
    <xf numFmtId="10" fontId="10" fillId="0" borderId="1" applyAlignment="1" pivotButton="0" quotePrefix="0" xfId="0">
      <alignment horizontal="center" vertical="center" wrapText="1"/>
    </xf>
    <xf numFmtId="170" fontId="8" fillId="0" borderId="1" applyAlignment="1" pivotButton="0" quotePrefix="0" xfId="0">
      <alignment horizontal="center" vertical="center" wrapText="1"/>
    </xf>
    <xf numFmtId="166" fontId="10" fillId="0" borderId="1" applyAlignment="1" pivotButton="0" quotePrefix="0" xfId="0">
      <alignment horizontal="center" vertical="center" wrapText="1"/>
    </xf>
    <xf numFmtId="171" fontId="8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 indent="1"/>
    </xf>
    <xf numFmtId="172" fontId="8" fillId="0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left" vertical="center" wrapText="1" indent="1"/>
    </xf>
    <xf numFmtId="0" fontId="8" fillId="4" borderId="1" applyAlignment="1" pivotButton="0" quotePrefix="0" xfId="0">
      <alignment horizontal="left" vertical="center" wrapText="1" indent="1"/>
    </xf>
    <xf numFmtId="0" fontId="10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2" fillId="0" borderId="1" applyAlignment="1" pivotButton="0" quotePrefix="0" xfId="0">
      <alignment horizontal="center" vertical="center" wrapText="1"/>
    </xf>
    <xf numFmtId="0" fontId="14" fillId="2" borderId="0" applyAlignment="1" pivotButton="0" quotePrefix="0" xfId="0">
      <alignment vertical="center" indent="1"/>
    </xf>
    <xf numFmtId="0" fontId="15" fillId="0" borderId="0" pivotButton="0" quotePrefix="0" xfId="0"/>
    <xf numFmtId="0" fontId="16" fillId="2" borderId="1" applyAlignment="1" pivotButton="0" quotePrefix="0" xfId="0">
      <alignment horizontal="center" vertical="center" wrapText="1"/>
    </xf>
    <xf numFmtId="173" fontId="12" fillId="0" borderId="1" applyAlignment="1" pivotButton="0" quotePrefix="0" xfId="0">
      <alignment horizontal="center" vertical="center" wrapText="1"/>
    </xf>
    <xf numFmtId="3" fontId="12" fillId="0" borderId="1" applyAlignment="1" pivotButton="0" quotePrefix="0" xfId="0">
      <alignment horizontal="center" vertical="center" wrapText="1"/>
    </xf>
    <xf numFmtId="169" fontId="13" fillId="0" borderId="1" applyAlignment="1" pivotButton="0" quotePrefix="0" xfId="0">
      <alignment horizontal="center" vertical="center" wrapText="1"/>
    </xf>
    <xf numFmtId="173" fontId="12" fillId="5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3" fontId="12" fillId="5" borderId="1" applyAlignment="1" pivotButton="0" quotePrefix="0" xfId="0">
      <alignment horizontal="center" vertical="center" wrapText="1"/>
    </xf>
    <xf numFmtId="169" fontId="13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3" fontId="6" fillId="2" borderId="1" applyAlignment="1" pivotButton="0" quotePrefix="0" xfId="0">
      <alignment horizontal="center" vertical="center" wrapText="1"/>
    </xf>
    <xf numFmtId="169" fontId="6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Bahnschrift"/>
        <b val="1"/>
        <color rgb="00FFFFFF"/>
      </font>
      <fill>
        <patternFill patternType="solid">
          <fgColor rgb="00D2232A"/>
        </patternFill>
      </fill>
    </dxf>
    <dxf>
      <font>
        <name val="Bahnschrift"/>
        <b val="1"/>
        <color rgb="00D2232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2232A"/>
    <outlinePr summaryBelow="1" summaryRight="1"/>
    <pageSetUpPr fitToPage="1"/>
  </sheetPr>
  <dimension ref="B2:H5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44" customWidth="1" min="3" max="3"/>
    <col width="11" customWidth="1" min="4" max="4"/>
    <col width="11" customWidth="1" min="5" max="5"/>
    <col width="13" customWidth="1" min="6" max="6"/>
    <col width="12" customWidth="1" min="7" max="7"/>
    <col width="16" customWidth="1" min="8" max="8"/>
    <col width="2" customWidth="1" min="9" max="9"/>
    <col width="2" customWidth="1" min="10" max="10"/>
  </cols>
  <sheetData>
    <row r="1" ht="8" customHeight="1"/>
    <row r="2" ht="22" customHeight="1">
      <c r="B2" s="1" t="inlineStr">
        <is>
          <t>END OF SHIFT REPORT</t>
        </is>
      </c>
      <c r="G2" s="2">
        <f>UPPER("Shift "&amp;F5&amp;"  ·  "&amp;LEFT(G5,11))</f>
        <v/>
      </c>
    </row>
    <row r="3" ht="22" customHeight="1">
      <c r="G3" s="3">
        <f>TEXT(D5,"dddd d mmmm yyyy")</f>
        <v/>
      </c>
    </row>
    <row r="4" ht="15" customHeight="1">
      <c r="B4" s="4" t="inlineStr">
        <is>
          <t>Site</t>
        </is>
      </c>
      <c r="C4" s="5" t="n"/>
      <c r="D4" s="4" t="inlineStr">
        <is>
          <t>Date</t>
        </is>
      </c>
      <c r="E4" s="5" t="n"/>
      <c r="F4" s="4" t="inlineStr">
        <is>
          <t>Shift</t>
        </is>
      </c>
      <c r="G4" s="4" t="inlineStr">
        <is>
          <t>Hours</t>
        </is>
      </c>
      <c r="H4" s="5" t="n"/>
    </row>
    <row r="5" ht="20" customHeight="1">
      <c r="B5" s="6" t="inlineStr">
        <is>
          <t>Northgate DC, Building 2</t>
        </is>
      </c>
      <c r="C5" s="5" t="n"/>
      <c r="D5" s="7" t="n">
        <v>46310</v>
      </c>
      <c r="E5" s="5" t="n"/>
      <c r="F5" s="6" t="inlineStr">
        <is>
          <t>C</t>
        </is>
      </c>
      <c r="G5" s="6" t="inlineStr">
        <is>
          <t>22:00–06:30 (night)</t>
        </is>
      </c>
      <c r="H5" s="5" t="n"/>
    </row>
    <row r="6" ht="15" customHeight="1">
      <c r="B6" s="4" t="inlineStr">
        <is>
          <t>Outgoing supervisor</t>
        </is>
      </c>
      <c r="C6" s="5" t="n"/>
      <c r="D6" s="4" t="inlineStr">
        <is>
          <t>Incoming supervisor</t>
        </is>
      </c>
      <c r="E6" s="5" t="n"/>
      <c r="F6" s="5" t="n"/>
      <c r="G6" s="4" t="inlineStr">
        <is>
          <t>Report no.</t>
        </is>
      </c>
      <c r="H6" s="5" t="n"/>
    </row>
    <row r="7" ht="20" customHeight="1">
      <c r="B7" s="6" t="inlineStr">
        <is>
          <t>Ramon Reyes</t>
        </is>
      </c>
      <c r="C7" s="5" t="n"/>
      <c r="D7" s="6" t="inlineStr">
        <is>
          <t>Priya Nair (Shift A)</t>
        </is>
      </c>
      <c r="E7" s="5" t="n"/>
      <c r="F7" s="5" t="n"/>
      <c r="G7" s="6" t="inlineStr">
        <is>
          <t>C-20261015</t>
        </is>
      </c>
      <c r="H7" s="5" t="n"/>
    </row>
    <row r="9" ht="20" customHeight="1">
      <c r="B9" s="2" t="inlineStr">
        <is>
          <t>1</t>
        </is>
      </c>
      <c r="C9" s="8" t="inlineStr">
        <is>
          <t>HANDOVER — READ THIS FIRST</t>
        </is>
      </c>
    </row>
    <row r="10" ht="32" customHeight="1">
      <c r="B10" s="9" t="inlineStr">
        <is>
          <t>A</t>
        </is>
      </c>
      <c r="C10" s="10" t="inlineStr">
        <is>
          <t>FL-07 is tagged out (hydraulic leak by the mast). Do not use it. Maintenance ticket MT-4471; parts due 10:00. Plan reach-truck work around one fewer truck.</t>
        </is>
      </c>
      <c r="D10" s="5" t="n"/>
      <c r="E10" s="5" t="n"/>
      <c r="F10" s="5" t="n"/>
      <c r="G10" s="5" t="n"/>
      <c r="H10" s="5" t="n"/>
    </row>
    <row r="11" ht="32" customHeight="1">
      <c r="B11" s="9" t="inlineStr">
        <is>
          <t>B</t>
        </is>
      </c>
      <c r="C11" s="10" t="inlineStr">
        <is>
          <t>Ashford Retail order batch 7 (186 orders) is picked and staged in lanes D4–D6 but not loaded. Their carrier is booked for 08:00. Load it first.</t>
        </is>
      </c>
      <c r="D11" s="5" t="n"/>
      <c r="E11" s="5" t="n"/>
      <c r="F11" s="5" t="n"/>
      <c r="G11" s="5" t="n"/>
      <c r="H11" s="5" t="n"/>
    </row>
    <row r="12" ht="32" customHeight="1">
      <c r="B12" s="9" t="inlineStr">
        <is>
          <t>C</t>
        </is>
      </c>
      <c r="C12" s="10" t="inlineStr">
        <is>
          <t>Wi-Fi in zone D dropped twice (12 min total). IT ticket IT-2290 is open. If scanners drop again, call the IT on-call number on the board, not the help desk.</t>
        </is>
      </c>
      <c r="D12" s="5" t="n"/>
      <c r="E12" s="5" t="n"/>
      <c r="F12" s="5" t="n"/>
      <c r="G12" s="5" t="n"/>
      <c r="H12" s="5" t="n"/>
    </row>
    <row r="14" ht="20" customHeight="1">
      <c r="B14" s="2" t="inlineStr">
        <is>
          <t>2</t>
        </is>
      </c>
      <c r="C14" s="8" t="inlineStr">
        <is>
          <t>PEOPLE</t>
        </is>
      </c>
    </row>
    <row r="15">
      <c r="C15" s="11" t="inlineStr">
        <is>
          <t>Headcount</t>
        </is>
      </c>
      <c r="D15" s="12" t="inlineStr">
        <is>
          <t>Scheduled</t>
        </is>
      </c>
      <c r="E15" s="12" t="inlineStr">
        <is>
          <t>Absent</t>
        </is>
      </c>
      <c r="F15" s="12" t="inlineStr">
        <is>
          <t>Agency / borrowed</t>
        </is>
      </c>
      <c r="G15" s="12" t="inlineStr">
        <is>
          <t>On shift</t>
        </is>
      </c>
      <c r="H15" s="12" t="inlineStr">
        <is>
          <t>Overtime hrs</t>
        </is>
      </c>
    </row>
    <row r="16">
      <c r="C16" s="10" t="inlineStr">
        <is>
          <t>Shift C crew</t>
        </is>
      </c>
      <c r="D16" s="13" t="n">
        <v>42</v>
      </c>
      <c r="E16" s="13" t="n">
        <v>3</v>
      </c>
      <c r="F16" s="13" t="n">
        <v>4</v>
      </c>
      <c r="G16" s="14">
        <f>D16-E16+F16</f>
        <v/>
      </c>
      <c r="H16" s="15" t="n">
        <v>6.5</v>
      </c>
    </row>
    <row r="17">
      <c r="C17" s="16" t="inlineStr">
        <is>
          <t>Labor hours (on shift × 8 + overtime)</t>
        </is>
      </c>
      <c r="D17" s="10" t="inlineStr"/>
      <c r="E17" s="5" t="n"/>
      <c r="F17" s="5" t="n"/>
      <c r="G17" s="5" t="n"/>
      <c r="H17" s="17">
        <f>G16*8+H16</f>
        <v/>
      </c>
    </row>
    <row r="19" ht="20" customHeight="1">
      <c r="B19" s="2" t="inlineStr">
        <is>
          <t>3</t>
        </is>
      </c>
      <c r="C19" s="8" t="inlineStr">
        <is>
          <t>OUTPUT</t>
        </is>
      </c>
    </row>
    <row r="20">
      <c r="C20" s="11" t="inlineStr">
        <is>
          <t>Measure</t>
        </is>
      </c>
      <c r="D20" s="12" t="inlineStr">
        <is>
          <t>Target</t>
        </is>
      </c>
      <c r="E20" s="12" t="inlineStr">
        <is>
          <t>Actual</t>
        </is>
      </c>
      <c r="F20" s="12" t="inlineStr">
        <is>
          <t>Variance</t>
        </is>
      </c>
      <c r="G20" s="12" t="inlineStr">
        <is>
          <t>% of target</t>
        </is>
      </c>
      <c r="H20" s="12" t="inlineStr">
        <is>
          <t>Status</t>
        </is>
      </c>
    </row>
    <row r="21">
      <c r="C21" s="10" t="inlineStr">
        <is>
          <t>Orders shipped</t>
        </is>
      </c>
      <c r="D21" s="18" t="n">
        <v>1850</v>
      </c>
      <c r="E21" s="19" t="n">
        <v>1712</v>
      </c>
      <c r="F21" s="20">
        <f>E21-D21</f>
        <v/>
      </c>
      <c r="G21" s="21">
        <f>IFERROR(E21/D21,"")</f>
        <v/>
      </c>
      <c r="H21" s="14">
        <f>IF(E21="","",IF(G21&gt;=1,"On target",IF(G21&gt;=0.95,"Close","Behind")))</f>
        <v/>
      </c>
    </row>
    <row r="22">
      <c r="C22" s="10" t="inlineStr">
        <is>
          <t>Units picked</t>
        </is>
      </c>
      <c r="D22" s="18" t="n">
        <v>24000</v>
      </c>
      <c r="E22" s="19" t="n">
        <v>22940</v>
      </c>
      <c r="F22" s="20">
        <f>E22-D22</f>
        <v/>
      </c>
      <c r="G22" s="21">
        <f>IFERROR(E22/D22,"")</f>
        <v/>
      </c>
      <c r="H22" s="14">
        <f>IF(E22="","",IF(G22&gt;=1,"On target",IF(G22&gt;=0.95,"Close","Behind")))</f>
        <v/>
      </c>
    </row>
    <row r="23">
      <c r="C23" s="10" t="inlineStr">
        <is>
          <t>Trucks loaded</t>
        </is>
      </c>
      <c r="D23" s="18" t="n">
        <v>14</v>
      </c>
      <c r="E23" s="19" t="n">
        <v>13</v>
      </c>
      <c r="F23" s="20">
        <f>E23-D23</f>
        <v/>
      </c>
      <c r="G23" s="21">
        <f>IFERROR(E23/D23,"")</f>
        <v/>
      </c>
      <c r="H23" s="14">
        <f>IF(E23="","",IF(G23&gt;=1,"On target",IF(G23&gt;=0.95,"Close","Behind")))</f>
        <v/>
      </c>
    </row>
    <row r="24">
      <c r="C24" s="10" t="inlineStr">
        <is>
          <t>Inbound trailers unloaded</t>
        </is>
      </c>
      <c r="D24" s="18" t="n">
        <v>9</v>
      </c>
      <c r="E24" s="19" t="n">
        <v>10</v>
      </c>
      <c r="F24" s="20">
        <f>E24-D24</f>
        <v/>
      </c>
      <c r="G24" s="21">
        <f>IFERROR(E24/D24,"")</f>
        <v/>
      </c>
      <c r="H24" s="14">
        <f>IF(E24="","",IF(G24&gt;=1,"On target",IF(G24&gt;=0.95,"Close","Behind")))</f>
        <v/>
      </c>
    </row>
    <row r="25">
      <c r="C25" s="10" t="inlineStr">
        <is>
          <t>Pick accuracy</t>
        </is>
      </c>
      <c r="D25" s="22" t="n">
        <v>0.997</v>
      </c>
      <c r="E25" s="23" t="n">
        <v>0.9982</v>
      </c>
      <c r="F25" s="24">
        <f>E25-D25</f>
        <v/>
      </c>
      <c r="G25" s="21">
        <f>IFERROR(E25/D25,"")</f>
        <v/>
      </c>
      <c r="H25" s="14">
        <f>IF(E25="","",IF(G25&gt;=1,"On target",IF(G25&gt;=0.95,"Close","Behind")))</f>
        <v/>
      </c>
    </row>
    <row r="26">
      <c r="C26" s="10" t="inlineStr">
        <is>
          <t>Units per labor hour</t>
        </is>
      </c>
      <c r="D26" s="15" t="n">
        <v>70</v>
      </c>
      <c r="E26" s="25">
        <f>E22/H17</f>
        <v/>
      </c>
      <c r="F26" s="26">
        <f>E26-D26</f>
        <v/>
      </c>
      <c r="G26" s="21">
        <f>IFERROR(E26/D26,"")</f>
        <v/>
      </c>
      <c r="H26" s="14">
        <f>IF(E26="","",IF(G26&gt;=1,"On target",IF(G26&gt;=0.95,"Close","Behind")))</f>
        <v/>
      </c>
    </row>
    <row r="28" ht="20" customHeight="1">
      <c r="B28" s="2" t="inlineStr">
        <is>
          <t>4</t>
        </is>
      </c>
      <c r="C28" s="8" t="inlineStr">
        <is>
          <t>DOWNTIME AND EQUIPMENT</t>
        </is>
      </c>
    </row>
    <row r="29">
      <c r="C29" s="11" t="inlineStr">
        <is>
          <t>Equipment / area</t>
        </is>
      </c>
      <c r="D29" s="12" t="inlineStr">
        <is>
          <t>Start</t>
        </is>
      </c>
      <c r="E29" s="12" t="inlineStr">
        <is>
          <t>End</t>
        </is>
      </c>
      <c r="F29" s="12" t="inlineStr">
        <is>
          <t>Minutes</t>
        </is>
      </c>
      <c r="G29" s="12" t="inlineStr">
        <is>
          <t>Fixed?</t>
        </is>
      </c>
      <c r="H29" s="12" t="inlineStr">
        <is>
          <t>Ticket</t>
        </is>
      </c>
    </row>
    <row r="30" ht="18" customHeight="1">
      <c r="C30" s="27" t="inlineStr">
        <is>
          <t>Conveyor merge 3 – photo-eye fault, jam cleared</t>
        </is>
      </c>
      <c r="D30" s="28" t="n">
        <v>0.9861111111111112</v>
      </c>
      <c r="E30" s="28" t="n">
        <v>0.01736111111111111</v>
      </c>
      <c r="F30" s="14">
        <f>IF(OR(D30="",E30=""),"",ROUND(MOD(E30-D30,1)*1440,0))</f>
        <v/>
      </c>
      <c r="G30" s="13" t="inlineStr">
        <is>
          <t>Yes</t>
        </is>
      </c>
      <c r="H30" s="13" t="inlineStr">
        <is>
          <t>—</t>
        </is>
      </c>
    </row>
    <row r="31" ht="18" customHeight="1">
      <c r="C31" s="27" t="inlineStr">
        <is>
          <t>Forklift FL-07 – hydraulic leak, tagged out</t>
        </is>
      </c>
      <c r="D31" s="28" t="n">
        <v>0.09027777777777778</v>
      </c>
      <c r="E31" s="28" t="n">
        <v>0.1215277777777778</v>
      </c>
      <c r="F31" s="14">
        <f>IF(OR(D31="",E31=""),"",ROUND(MOD(E31-D31,1)*1440,0))</f>
        <v/>
      </c>
      <c r="G31" s="13" t="inlineStr">
        <is>
          <t>No</t>
        </is>
      </c>
      <c r="H31" s="13" t="inlineStr">
        <is>
          <t>MT-4471</t>
        </is>
      </c>
    </row>
    <row r="32" ht="18" customHeight="1">
      <c r="C32" s="27" t="inlineStr">
        <is>
          <t>Zone D Wi-Fi / scanners offline</t>
        </is>
      </c>
      <c r="D32" s="28" t="n">
        <v>0.1875</v>
      </c>
      <c r="E32" s="28" t="n">
        <v>0.1958333333333333</v>
      </c>
      <c r="F32" s="14">
        <f>IF(OR(D32="",E32=""),"",ROUND(MOD(E32-D32,1)*1440,0))</f>
        <v/>
      </c>
      <c r="G32" s="13" t="inlineStr">
        <is>
          <t>Yes</t>
        </is>
      </c>
      <c r="H32" s="13" t="inlineStr">
        <is>
          <t>IT-2290</t>
        </is>
      </c>
    </row>
    <row r="33" ht="18" customHeight="1">
      <c r="C33" s="27" t="n"/>
      <c r="D33" s="28" t="n"/>
      <c r="E33" s="28" t="n"/>
      <c r="F33" s="14">
        <f>IF(OR(D33="",E33=""),"",ROUND(MOD(E33-D33,1)*1440,0))</f>
        <v/>
      </c>
      <c r="G33" s="13" t="n"/>
      <c r="H33" s="13" t="n"/>
    </row>
    <row r="34">
      <c r="C34" s="29" t="inlineStr">
        <is>
          <t>Total downtime (minutes)</t>
        </is>
      </c>
      <c r="D34" s="30" t="inlineStr"/>
      <c r="E34" s="30" t="inlineStr"/>
      <c r="F34" s="31">
        <f>SUM(F30:F33)</f>
        <v/>
      </c>
      <c r="G34" s="32">
        <f>COUNTIF(G30:G33,"No")&amp;" not fixed"</f>
        <v/>
      </c>
      <c r="H34" s="30" t="inlineStr"/>
    </row>
    <row r="36" ht="20" customHeight="1">
      <c r="B36" s="2" t="inlineStr">
        <is>
          <t>5</t>
        </is>
      </c>
      <c r="C36" s="8" t="inlineStr">
        <is>
          <t>SAFETY</t>
        </is>
      </c>
    </row>
    <row r="37">
      <c r="C37" s="11" t="inlineStr">
        <is>
          <t>This shift</t>
        </is>
      </c>
      <c r="D37" s="12" t="inlineStr">
        <is>
          <t>Recordable injuries</t>
        </is>
      </c>
      <c r="E37" s="12" t="inlineStr">
        <is>
          <t>First aid cases</t>
        </is>
      </c>
      <c r="F37" s="12" t="inlineStr">
        <is>
          <t>Near misses</t>
        </is>
      </c>
      <c r="G37" s="12" t="inlineStr">
        <is>
          <t>Days without recordable</t>
        </is>
      </c>
      <c r="H37" s="12" t="inlineStr"/>
    </row>
    <row r="38">
      <c r="C38" s="10" t="inlineStr">
        <is>
          <t>Count</t>
        </is>
      </c>
      <c r="D38" s="14" t="n">
        <v>0</v>
      </c>
      <c r="E38" s="14" t="n">
        <v>1</v>
      </c>
      <c r="F38" s="14" t="n">
        <v>2</v>
      </c>
      <c r="G38" s="14" t="n">
        <v>87</v>
      </c>
      <c r="H38" s="13" t="inlineStr"/>
    </row>
    <row r="39" ht="30" customHeight="1">
      <c r="C39" s="27" t="inlineStr">
        <is>
          <t>First aid: picker cut on box cutter, aisle 14, cleaned and dressed (S. Bloom). Near misses: pallet overhang at dock 6; pedestrian in forklift lane by charging bay. Both logged.</t>
        </is>
      </c>
      <c r="D39" s="5" t="n"/>
      <c r="E39" s="5" t="n"/>
      <c r="F39" s="5" t="n"/>
      <c r="G39" s="5" t="n"/>
      <c r="H39" s="5" t="n"/>
    </row>
    <row r="41" ht="20" customHeight="1">
      <c r="B41" s="2" t="inlineStr">
        <is>
          <t>6</t>
        </is>
      </c>
      <c r="C41" s="8" t="inlineStr">
        <is>
          <t>OPEN ISSUES HANDED OVER</t>
        </is>
      </c>
    </row>
    <row r="42">
      <c r="C42" s="11" t="inlineStr">
        <is>
          <t>Issue</t>
        </is>
      </c>
      <c r="D42" s="12" t="inlineStr">
        <is>
          <t>Priority</t>
        </is>
      </c>
      <c r="E42" s="12" t="inlineStr">
        <is>
          <t>Owner</t>
        </is>
      </c>
      <c r="F42" s="12" t="inlineStr">
        <is>
          <t>Due</t>
        </is>
      </c>
      <c r="G42" s="12" t="inlineStr">
        <is>
          <t>Status</t>
        </is>
      </c>
      <c r="H42" s="33" t="n"/>
    </row>
    <row r="43" ht="18" customHeight="1">
      <c r="C43" s="27" t="inlineStr">
        <is>
          <t>Load Ashford batch 7 (lanes D4–D6) before 08:00 carrier</t>
        </is>
      </c>
      <c r="D43" s="14" t="inlineStr">
        <is>
          <t>High</t>
        </is>
      </c>
      <c r="E43" s="34" t="inlineStr">
        <is>
          <t>P. Nair</t>
        </is>
      </c>
      <c r="F43" s="28" t="n">
        <v>0.3333333333333333</v>
      </c>
      <c r="G43" s="13" t="inlineStr">
        <is>
          <t>Open</t>
        </is>
      </c>
      <c r="H43" s="5" t="n"/>
    </row>
    <row r="44" ht="18" customHeight="1">
      <c r="C44" s="27" t="inlineStr">
        <is>
          <t>FL-07 repair – confirm parts arrival and return to service</t>
        </is>
      </c>
      <c r="D44" s="14" t="inlineStr">
        <is>
          <t>High</t>
        </is>
      </c>
      <c r="E44" s="34" t="inlineStr">
        <is>
          <t>Maintenance</t>
        </is>
      </c>
      <c r="F44" s="28" t="n">
        <v>0.4166666666666667</v>
      </c>
      <c r="G44" s="13" t="inlineStr">
        <is>
          <t>In progress</t>
        </is>
      </c>
      <c r="H44" s="5" t="n"/>
    </row>
    <row r="45" ht="18" customHeight="1">
      <c r="C45" s="27" t="inlineStr">
        <is>
          <t>Zone D Wi-Fi drops – IT follow-up on access point D-3</t>
        </is>
      </c>
      <c r="D45" s="14" t="inlineStr">
        <is>
          <t>Medium</t>
        </is>
      </c>
      <c r="E45" s="34" t="inlineStr">
        <is>
          <t>IT on-call</t>
        </is>
      </c>
      <c r="F45" s="28" t="n">
        <v>0.5</v>
      </c>
      <c r="G45" s="13" t="inlineStr">
        <is>
          <t>Open</t>
        </is>
      </c>
      <c r="H45" s="5" t="n"/>
    </row>
    <row r="46" ht="18" customHeight="1">
      <c r="C46" s="27" t="inlineStr">
        <is>
          <t>Restock stretch wrap at docks 1–4 (last 6 rolls)</t>
        </is>
      </c>
      <c r="D46" s="14" t="inlineStr">
        <is>
          <t>Low</t>
        </is>
      </c>
      <c r="E46" s="34" t="inlineStr">
        <is>
          <t>Shift A lead</t>
        </is>
      </c>
      <c r="F46" s="28" t="n">
        <v>0.375</v>
      </c>
      <c r="G46" s="13" t="inlineStr">
        <is>
          <t>Open</t>
        </is>
      </c>
      <c r="H46" s="5" t="n"/>
    </row>
    <row r="47" ht="18" customHeight="1">
      <c r="C47" s="27" t="inlineStr">
        <is>
          <t>Return borrowed scanner SC-118 to returns desk</t>
        </is>
      </c>
      <c r="D47" s="14" t="inlineStr">
        <is>
          <t>Low</t>
        </is>
      </c>
      <c r="E47" s="34" t="inlineStr">
        <is>
          <t>R. Reyes</t>
        </is>
      </c>
      <c r="F47" s="28" t="n"/>
      <c r="G47" s="13" t="inlineStr">
        <is>
          <t>Done</t>
        </is>
      </c>
      <c r="H47" s="5" t="n"/>
    </row>
    <row r="48">
      <c r="C48" s="29">
        <f>COUNTIFS(G43:G47,"&lt;&gt;Done",C43:C47,"&lt;&gt;")&amp;" open items handed over, "&amp;COUNTIFS(D43:D47,"High",G43:G47,"&lt;&gt;Done")&amp;" high priority"</f>
        <v/>
      </c>
      <c r="D48" s="5" t="n"/>
      <c r="E48" s="5" t="n"/>
      <c r="F48" s="5" t="n"/>
      <c r="G48" s="5" t="n"/>
      <c r="H48" s="5" t="n"/>
    </row>
    <row r="50" ht="20" customHeight="1">
      <c r="B50" s="2" t="inlineStr">
        <is>
          <t>7</t>
        </is>
      </c>
      <c r="C50" s="8" t="inlineStr">
        <is>
          <t>SIGN-OFF</t>
        </is>
      </c>
    </row>
    <row r="51">
      <c r="C51" s="10" t="inlineStr">
        <is>
          <t>Outgoing: Ramon Reyes</t>
        </is>
      </c>
      <c r="D51" s="13" t="inlineStr">
        <is>
          <t>Signed 06:20</t>
        </is>
      </c>
      <c r="E51" s="5" t="n"/>
      <c r="F51" s="27" t="inlineStr">
        <is>
          <t>Incoming: P. Nair</t>
        </is>
      </c>
      <c r="G51" s="13" t="inlineStr">
        <is>
          <t>Read and accepted 06:28</t>
        </is>
      </c>
      <c r="H51" s="5" t="n"/>
    </row>
  </sheetData>
  <mergeCells count="36">
    <mergeCell ref="C10:H10"/>
    <mergeCell ref="C41:H41"/>
    <mergeCell ref="G43:H43"/>
    <mergeCell ref="B7:C7"/>
    <mergeCell ref="C50:H50"/>
    <mergeCell ref="G2:H2"/>
    <mergeCell ref="C9:H9"/>
    <mergeCell ref="G42:H42"/>
    <mergeCell ref="C12:H12"/>
    <mergeCell ref="D7:F7"/>
    <mergeCell ref="C11:H11"/>
    <mergeCell ref="C36:H36"/>
    <mergeCell ref="G7:H7"/>
    <mergeCell ref="C39:H39"/>
    <mergeCell ref="G6:H6"/>
    <mergeCell ref="C48:H48"/>
    <mergeCell ref="G3:H3"/>
    <mergeCell ref="C19:H19"/>
    <mergeCell ref="C28:H28"/>
    <mergeCell ref="G5:H5"/>
    <mergeCell ref="D4:E4"/>
    <mergeCell ref="G45:H45"/>
    <mergeCell ref="G4:H4"/>
    <mergeCell ref="B6:C6"/>
    <mergeCell ref="G51:H51"/>
    <mergeCell ref="D17:G17"/>
    <mergeCell ref="C14:H14"/>
    <mergeCell ref="G47:H47"/>
    <mergeCell ref="B5:C5"/>
    <mergeCell ref="B2:F3"/>
    <mergeCell ref="D5:E5"/>
    <mergeCell ref="D51:E51"/>
    <mergeCell ref="G44:H44"/>
    <mergeCell ref="G46:H46"/>
    <mergeCell ref="D6:F6"/>
    <mergeCell ref="B4:C4"/>
  </mergeCells>
  <conditionalFormatting sqref="H21:H26">
    <cfRule type="cellIs" priority="1" operator="equal" dxfId="0">
      <formula>"Behind"</formula>
    </cfRule>
    <cfRule type="cellIs" priority="2" operator="equal" dxfId="1">
      <formula>"Close"</formula>
    </cfRule>
  </conditionalFormatting>
  <conditionalFormatting sqref="G30:G33">
    <cfRule type="cellIs" priority="3" operator="equal" dxfId="1">
      <formula>"No"</formula>
    </cfRule>
  </conditionalFormatting>
  <conditionalFormatting sqref="D43:D47">
    <cfRule type="cellIs" priority="4" operator="equal" dxfId="0">
      <formula>"High"</formula>
    </cfRule>
  </conditionalFormatting>
  <dataValidations count="3">
    <dataValidation sqref="G30:G33" showDropDown="0" showInputMessage="0" showErrorMessage="0" allowBlank="1" type="list">
      <formula1>"Yes,No"</formula1>
    </dataValidation>
    <dataValidation sqref="D43:D47" showDropDown="0" showInputMessage="0" showErrorMessage="0" allowBlank="1" type="list">
      <formula1>"High,Medium,Low"</formula1>
    </dataValidation>
    <dataValidation sqref="G43:G47" showDropDown="0" showInputMessage="0" showErrorMessage="0" allowBlank="1" type="list">
      <formula1>"Open,In progress,Done"</formula1>
    </dataValidation>
  </dataValidations>
  <pageMargins left="0.4" right="0.4" top="0.5" bottom="0.5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26282B"/>
    <outlinePr summaryBelow="1" summaryRight="1"/>
    <pageSetUpPr fitToPage="1"/>
  </sheetPr>
  <dimension ref="B2:L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7" customWidth="1" min="3" max="3"/>
    <col width="18" customWidth="1" min="4" max="4"/>
    <col width="10" customWidth="1" min="5" max="5"/>
    <col width="12" customWidth="1" min="6" max="6"/>
    <col width="12" customWidth="1" min="7" max="7"/>
    <col width="11" customWidth="1" min="8" max="8"/>
    <col width="11" customWidth="1" min="9" max="9"/>
    <col width="10" customWidth="1" min="10" max="10"/>
    <col width="10" customWidth="1" min="11" max="11"/>
    <col width="11" customWidth="1" min="12" max="12"/>
    <col width="2" customWidth="1" min="13" max="13"/>
  </cols>
  <sheetData>
    <row r="2" ht="28" customHeight="1">
      <c r="B2" s="35" t="inlineStr">
        <is>
          <t>SHIFT LOG  ·  WEEK OF 12 OCT 2026</t>
        </is>
      </c>
    </row>
    <row r="3">
      <c r="B3" s="36" t="inlineStr">
        <is>
          <t>One row per shift. The highlighted row pulls from the Shift Report tab; paste it as values when the next report starts.</t>
        </is>
      </c>
    </row>
    <row r="5" ht="30" customHeight="1">
      <c r="B5" s="37" t="inlineStr">
        <is>
          <t>Date</t>
        </is>
      </c>
      <c r="C5" s="37" t="inlineStr">
        <is>
          <t>Shift</t>
        </is>
      </c>
      <c r="D5" s="37" t="inlineStr">
        <is>
          <t>Supervisor</t>
        </is>
      </c>
      <c r="E5" s="37" t="inlineStr">
        <is>
          <t>On shift</t>
        </is>
      </c>
      <c r="F5" s="37" t="inlineStr">
        <is>
          <t>Orders shipped</t>
        </is>
      </c>
      <c r="G5" s="37" t="inlineStr">
        <is>
          <t>Target</t>
        </is>
      </c>
      <c r="H5" s="37" t="inlineStr">
        <is>
          <t>% of target</t>
        </is>
      </c>
      <c r="I5" s="37" t="inlineStr">
        <is>
          <t>Downtime min</t>
        </is>
      </c>
      <c r="J5" s="37" t="inlineStr">
        <is>
          <t>First aid</t>
        </is>
      </c>
      <c r="K5" s="37" t="inlineStr">
        <is>
          <t>Near misses</t>
        </is>
      </c>
      <c r="L5" s="37" t="inlineStr">
        <is>
          <t>Open items</t>
        </is>
      </c>
    </row>
    <row r="6">
      <c r="B6" s="38" t="n">
        <v>46307</v>
      </c>
      <c r="C6" s="34" t="inlineStr">
        <is>
          <t>A</t>
        </is>
      </c>
      <c r="D6" s="34" t="inlineStr">
        <is>
          <t>Priya Nair</t>
        </is>
      </c>
      <c r="E6" s="34" t="n">
        <v>42</v>
      </c>
      <c r="F6" s="39" t="n">
        <v>2117</v>
      </c>
      <c r="G6" s="39" t="n">
        <v>2050</v>
      </c>
      <c r="H6" s="40">
        <f>IF(F6="","",F6/G6)</f>
        <v/>
      </c>
      <c r="I6" s="34" t="n">
        <v>25</v>
      </c>
      <c r="J6" s="34" t="n">
        <v>0</v>
      </c>
      <c r="K6" s="34" t="n">
        <v>0</v>
      </c>
      <c r="L6" s="34" t="n">
        <v>1</v>
      </c>
    </row>
    <row r="7">
      <c r="B7" s="38" t="n">
        <v>46307</v>
      </c>
      <c r="C7" s="34" t="inlineStr">
        <is>
          <t>B</t>
        </is>
      </c>
      <c r="D7" s="34" t="inlineStr">
        <is>
          <t>Tom Kessler</t>
        </is>
      </c>
      <c r="E7" s="34" t="n">
        <v>38</v>
      </c>
      <c r="F7" s="39" t="n">
        <v>1865</v>
      </c>
      <c r="G7" s="39" t="n">
        <v>1900</v>
      </c>
      <c r="H7" s="40">
        <f>IF(F7="","",F7/G7)</f>
        <v/>
      </c>
      <c r="I7" s="34" t="n">
        <v>35</v>
      </c>
      <c r="J7" s="34" t="n">
        <v>0</v>
      </c>
      <c r="K7" s="34" t="n">
        <v>0</v>
      </c>
      <c r="L7" s="34" t="n">
        <v>1</v>
      </c>
    </row>
    <row r="8">
      <c r="B8" s="38" t="n">
        <v>46307</v>
      </c>
      <c r="C8" s="34" t="inlineStr">
        <is>
          <t>C</t>
        </is>
      </c>
      <c r="D8" s="34" t="inlineStr">
        <is>
          <t>Ramon Reyes</t>
        </is>
      </c>
      <c r="E8" s="34" t="n">
        <v>39</v>
      </c>
      <c r="F8" s="39" t="n">
        <v>1773</v>
      </c>
      <c r="G8" s="39" t="n">
        <v>1850</v>
      </c>
      <c r="H8" s="40">
        <f>IF(F8="","",F8/G8)</f>
        <v/>
      </c>
      <c r="I8" s="34" t="n">
        <v>10</v>
      </c>
      <c r="J8" s="34" t="n">
        <v>0</v>
      </c>
      <c r="K8" s="34" t="n">
        <v>2</v>
      </c>
      <c r="L8" s="34" t="n">
        <v>1</v>
      </c>
    </row>
    <row r="9">
      <c r="B9" s="38" t="n">
        <v>46308</v>
      </c>
      <c r="C9" s="34" t="inlineStr">
        <is>
          <t>A</t>
        </is>
      </c>
      <c r="D9" s="34" t="inlineStr">
        <is>
          <t>Priya Nair</t>
        </is>
      </c>
      <c r="E9" s="34" t="n">
        <v>40</v>
      </c>
      <c r="F9" s="39" t="n">
        <v>1881</v>
      </c>
      <c r="G9" s="39" t="n">
        <v>2050</v>
      </c>
      <c r="H9" s="40">
        <f>IF(F9="","",F9/G9)</f>
        <v/>
      </c>
      <c r="I9" s="34" t="n">
        <v>10</v>
      </c>
      <c r="J9" s="34" t="n">
        <v>0</v>
      </c>
      <c r="K9" s="34" t="n">
        <v>2</v>
      </c>
      <c r="L9" s="34" t="n">
        <v>1</v>
      </c>
    </row>
    <row r="10">
      <c r="B10" s="38" t="n">
        <v>46308</v>
      </c>
      <c r="C10" s="34" t="inlineStr">
        <is>
          <t>B</t>
        </is>
      </c>
      <c r="D10" s="34" t="inlineStr">
        <is>
          <t>Tom Kessler</t>
        </is>
      </c>
      <c r="E10" s="34" t="n">
        <v>39</v>
      </c>
      <c r="F10" s="39" t="n">
        <v>1722</v>
      </c>
      <c r="G10" s="39" t="n">
        <v>1900</v>
      </c>
      <c r="H10" s="40">
        <f>IF(F10="","",F10/G10)</f>
        <v/>
      </c>
      <c r="I10" s="34" t="n">
        <v>10</v>
      </c>
      <c r="J10" s="34" t="n">
        <v>0</v>
      </c>
      <c r="K10" s="34" t="n">
        <v>2</v>
      </c>
      <c r="L10" s="34" t="n">
        <v>2</v>
      </c>
    </row>
    <row r="11">
      <c r="B11" s="38" t="n">
        <v>46308</v>
      </c>
      <c r="C11" s="34" t="inlineStr">
        <is>
          <t>C</t>
        </is>
      </c>
      <c r="D11" s="34" t="inlineStr">
        <is>
          <t>Ramon Reyes</t>
        </is>
      </c>
      <c r="E11" s="34" t="n">
        <v>38</v>
      </c>
      <c r="F11" s="39" t="n">
        <v>1696</v>
      </c>
      <c r="G11" s="39" t="n">
        <v>1850</v>
      </c>
      <c r="H11" s="40">
        <f>IF(F11="","",F11/G11)</f>
        <v/>
      </c>
      <c r="I11" s="34" t="n">
        <v>15</v>
      </c>
      <c r="J11" s="34" t="n">
        <v>0</v>
      </c>
      <c r="K11" s="34" t="n">
        <v>0</v>
      </c>
      <c r="L11" s="34" t="n">
        <v>2</v>
      </c>
    </row>
    <row r="12">
      <c r="B12" s="38" t="n">
        <v>46309</v>
      </c>
      <c r="C12" s="34" t="inlineStr">
        <is>
          <t>A</t>
        </is>
      </c>
      <c r="D12" s="34" t="inlineStr">
        <is>
          <t>Priya Nair</t>
        </is>
      </c>
      <c r="E12" s="34" t="n">
        <v>42</v>
      </c>
      <c r="F12" s="39" t="n">
        <v>1873</v>
      </c>
      <c r="G12" s="39" t="n">
        <v>2050</v>
      </c>
      <c r="H12" s="40">
        <f>IF(F12="","",F12/G12)</f>
        <v/>
      </c>
      <c r="I12" s="34" t="n">
        <v>50</v>
      </c>
      <c r="J12" s="34" t="n">
        <v>0</v>
      </c>
      <c r="K12" s="34" t="n">
        <v>0</v>
      </c>
      <c r="L12" s="34" t="n">
        <v>2</v>
      </c>
    </row>
    <row r="13">
      <c r="B13" s="38" t="n">
        <v>46309</v>
      </c>
      <c r="C13" s="34" t="inlineStr">
        <is>
          <t>B</t>
        </is>
      </c>
      <c r="D13" s="34" t="inlineStr">
        <is>
          <t>Tom Kessler</t>
        </is>
      </c>
      <c r="E13" s="34" t="n">
        <v>37</v>
      </c>
      <c r="F13" s="39" t="n">
        <v>1891</v>
      </c>
      <c r="G13" s="39" t="n">
        <v>1900</v>
      </c>
      <c r="H13" s="40">
        <f>IF(F13="","",F13/G13)</f>
        <v/>
      </c>
      <c r="I13" s="34" t="n">
        <v>25</v>
      </c>
      <c r="J13" s="34" t="n">
        <v>0</v>
      </c>
      <c r="K13" s="34" t="n">
        <v>2</v>
      </c>
      <c r="L13" s="34" t="n">
        <v>4</v>
      </c>
    </row>
    <row r="14">
      <c r="B14" s="38" t="n">
        <v>46309</v>
      </c>
      <c r="C14" s="34" t="inlineStr">
        <is>
          <t>C</t>
        </is>
      </c>
      <c r="D14" s="34" t="inlineStr">
        <is>
          <t>Ramon Reyes</t>
        </is>
      </c>
      <c r="E14" s="34" t="n">
        <v>40</v>
      </c>
      <c r="F14" s="39" t="n">
        <v>1743</v>
      </c>
      <c r="G14" s="39" t="n">
        <v>1850</v>
      </c>
      <c r="H14" s="40">
        <f>IF(F14="","",F14/G14)</f>
        <v/>
      </c>
      <c r="I14" s="34" t="n">
        <v>10</v>
      </c>
      <c r="J14" s="34" t="n">
        <v>0</v>
      </c>
      <c r="K14" s="34" t="n">
        <v>0</v>
      </c>
      <c r="L14" s="34" t="n">
        <v>3</v>
      </c>
    </row>
    <row r="15">
      <c r="B15" s="38" t="n">
        <v>46310</v>
      </c>
      <c r="C15" s="34" t="inlineStr">
        <is>
          <t>A</t>
        </is>
      </c>
      <c r="D15" s="34" t="inlineStr">
        <is>
          <t>Priya Nair</t>
        </is>
      </c>
      <c r="E15" s="34" t="n">
        <v>40</v>
      </c>
      <c r="F15" s="39" t="n">
        <v>1987</v>
      </c>
      <c r="G15" s="39" t="n">
        <v>2050</v>
      </c>
      <c r="H15" s="40">
        <f>IF(F15="","",F15/G15)</f>
        <v/>
      </c>
      <c r="I15" s="34" t="n">
        <v>15</v>
      </c>
      <c r="J15" s="34" t="n">
        <v>1</v>
      </c>
      <c r="K15" s="34" t="n">
        <v>1</v>
      </c>
      <c r="L15" s="34" t="n">
        <v>1</v>
      </c>
    </row>
    <row r="16">
      <c r="B16" s="38" t="n">
        <v>46310</v>
      </c>
      <c r="C16" s="34" t="inlineStr">
        <is>
          <t>B</t>
        </is>
      </c>
      <c r="D16" s="34" t="inlineStr">
        <is>
          <t>Tom Kessler</t>
        </is>
      </c>
      <c r="E16" s="34" t="n">
        <v>40</v>
      </c>
      <c r="F16" s="39" t="n">
        <v>1846</v>
      </c>
      <c r="G16" s="39" t="n">
        <v>1900</v>
      </c>
      <c r="H16" s="40">
        <f>IF(F16="","",F16/G16)</f>
        <v/>
      </c>
      <c r="I16" s="34" t="n">
        <v>10</v>
      </c>
      <c r="J16" s="34" t="n">
        <v>0</v>
      </c>
      <c r="K16" s="34" t="n">
        <v>1</v>
      </c>
      <c r="L16" s="34" t="n">
        <v>4</v>
      </c>
    </row>
    <row r="17">
      <c r="B17" s="41" t="n">
        <v>46310</v>
      </c>
      <c r="C17" s="42" t="inlineStr">
        <is>
          <t>C</t>
        </is>
      </c>
      <c r="D17" s="42">
        <f>SR_Sup</f>
        <v/>
      </c>
      <c r="E17" s="42">
        <f>SR_OnShift</f>
        <v/>
      </c>
      <c r="F17" s="43">
        <f>SR_Shipped</f>
        <v/>
      </c>
      <c r="G17" s="43">
        <f>SR_Target</f>
        <v/>
      </c>
      <c r="H17" s="44">
        <f>IF(F17="","",F17/G17)</f>
        <v/>
      </c>
      <c r="I17" s="42">
        <f>SR_Downtime</f>
        <v/>
      </c>
      <c r="J17" s="42">
        <f>SR_FirstAid</f>
        <v/>
      </c>
      <c r="K17" s="42">
        <f>SR_NearMiss</f>
        <v/>
      </c>
      <c r="L17" s="42">
        <f>COUNTIFS('Shift Report'!G43:G47,"&lt;&gt;Done",'Shift Report'!C43:C47,"&lt;&gt;")</f>
        <v/>
      </c>
    </row>
    <row r="18">
      <c r="B18" s="38" t="n">
        <v>46311</v>
      </c>
      <c r="C18" s="34" t="inlineStr">
        <is>
          <t>A</t>
        </is>
      </c>
      <c r="D18" s="34" t="n"/>
      <c r="E18" s="34" t="n"/>
      <c r="F18" s="34" t="n"/>
      <c r="G18" s="34" t="n"/>
      <c r="H18" s="40">
        <f>IF(F18="","",F18/G18)</f>
        <v/>
      </c>
      <c r="I18" s="34" t="n"/>
      <c r="J18" s="34" t="n"/>
      <c r="K18" s="34" t="n"/>
      <c r="L18" s="34" t="n"/>
    </row>
    <row r="19">
      <c r="B19" s="38" t="n">
        <v>46311</v>
      </c>
      <c r="C19" s="34" t="inlineStr">
        <is>
          <t>B</t>
        </is>
      </c>
      <c r="D19" s="34" t="n"/>
      <c r="E19" s="34" t="n"/>
      <c r="F19" s="34" t="n"/>
      <c r="G19" s="34" t="n"/>
      <c r="H19" s="40">
        <f>IF(F19="","",F19/G19)</f>
        <v/>
      </c>
      <c r="I19" s="34" t="n"/>
      <c r="J19" s="34" t="n"/>
      <c r="K19" s="34" t="n"/>
      <c r="L19" s="34" t="n"/>
    </row>
    <row r="20">
      <c r="B20" s="38" t="n">
        <v>46311</v>
      </c>
      <c r="C20" s="34" t="inlineStr">
        <is>
          <t>C</t>
        </is>
      </c>
      <c r="D20" s="34" t="n"/>
      <c r="E20" s="34" t="n"/>
      <c r="F20" s="34" t="n"/>
      <c r="G20" s="34" t="n"/>
      <c r="H20" s="40">
        <f>IF(F20="","",F20/G20)</f>
        <v/>
      </c>
      <c r="I20" s="34" t="n"/>
      <c r="J20" s="34" t="n"/>
      <c r="K20" s="34" t="n"/>
      <c r="L20" s="34" t="n"/>
    </row>
    <row r="21">
      <c r="B21" s="38" t="n">
        <v>46312</v>
      </c>
      <c r="C21" s="34" t="inlineStr">
        <is>
          <t>A</t>
        </is>
      </c>
      <c r="D21" s="34" t="n"/>
      <c r="E21" s="34" t="n"/>
      <c r="F21" s="34" t="n"/>
      <c r="G21" s="34" t="n"/>
      <c r="H21" s="40">
        <f>IF(F21="","",F21/G21)</f>
        <v/>
      </c>
      <c r="I21" s="34" t="n"/>
      <c r="J21" s="34" t="n"/>
      <c r="K21" s="34" t="n"/>
      <c r="L21" s="34" t="n"/>
    </row>
    <row r="22">
      <c r="B22" s="38" t="n">
        <v>46312</v>
      </c>
      <c r="C22" s="34" t="inlineStr">
        <is>
          <t>B</t>
        </is>
      </c>
      <c r="D22" s="34" t="n"/>
      <c r="E22" s="34" t="n"/>
      <c r="F22" s="34" t="n"/>
      <c r="G22" s="34" t="n"/>
      <c r="H22" s="40">
        <f>IF(F22="","",F22/G22)</f>
        <v/>
      </c>
      <c r="I22" s="34" t="n"/>
      <c r="J22" s="34" t="n"/>
      <c r="K22" s="34" t="n"/>
      <c r="L22" s="34" t="n"/>
    </row>
    <row r="23">
      <c r="B23" s="38" t="n">
        <v>46312</v>
      </c>
      <c r="C23" s="34" t="inlineStr">
        <is>
          <t>C</t>
        </is>
      </c>
      <c r="D23" s="34" t="n"/>
      <c r="E23" s="34" t="n"/>
      <c r="F23" s="34" t="n"/>
      <c r="G23" s="34" t="n"/>
      <c r="H23" s="40">
        <f>IF(F23="","",F23/G23)</f>
        <v/>
      </c>
      <c r="I23" s="34" t="n"/>
      <c r="J23" s="34" t="n"/>
      <c r="K23" s="34" t="n"/>
      <c r="L23" s="34" t="n"/>
    </row>
    <row r="24">
      <c r="B24" s="38" t="n">
        <v>46313</v>
      </c>
      <c r="C24" s="34" t="inlineStr">
        <is>
          <t>A</t>
        </is>
      </c>
      <c r="D24" s="34" t="n"/>
      <c r="E24" s="34" t="n"/>
      <c r="F24" s="34" t="n"/>
      <c r="G24" s="34" t="n"/>
      <c r="H24" s="40">
        <f>IF(F24="","",F24/G24)</f>
        <v/>
      </c>
      <c r="I24" s="34" t="n"/>
      <c r="J24" s="34" t="n"/>
      <c r="K24" s="34" t="n"/>
      <c r="L24" s="34" t="n"/>
    </row>
    <row r="25">
      <c r="B25" s="38" t="n">
        <v>46313</v>
      </c>
      <c r="C25" s="34" t="inlineStr">
        <is>
          <t>B</t>
        </is>
      </c>
      <c r="D25" s="34" t="n"/>
      <c r="E25" s="34" t="n"/>
      <c r="F25" s="34" t="n"/>
      <c r="G25" s="34" t="n"/>
      <c r="H25" s="40">
        <f>IF(F25="","",F25/G25)</f>
        <v/>
      </c>
      <c r="I25" s="34" t="n"/>
      <c r="J25" s="34" t="n"/>
      <c r="K25" s="34" t="n"/>
      <c r="L25" s="34" t="n"/>
    </row>
    <row r="26">
      <c r="B26" s="38" t="n">
        <v>46313</v>
      </c>
      <c r="C26" s="34" t="inlineStr">
        <is>
          <t>C</t>
        </is>
      </c>
      <c r="D26" s="34" t="n"/>
      <c r="E26" s="34" t="n"/>
      <c r="F26" s="34" t="n"/>
      <c r="G26" s="34" t="n"/>
      <c r="H26" s="40">
        <f>IF(F26="","",F26/G26)</f>
        <v/>
      </c>
      <c r="I26" s="34" t="n"/>
      <c r="J26" s="34" t="n"/>
      <c r="K26" s="34" t="n"/>
      <c r="L26" s="34" t="n"/>
    </row>
    <row r="27">
      <c r="B27" s="45" t="inlineStr">
        <is>
          <t>Week to date</t>
        </is>
      </c>
      <c r="C27" s="45" t="n"/>
      <c r="D27" s="45" t="n"/>
      <c r="E27" s="45">
        <f>IFERROR(ROUND(AVERAGE(E6:E26),0),"")</f>
        <v/>
      </c>
      <c r="F27" s="46">
        <f>SUM(F6:F26)</f>
        <v/>
      </c>
      <c r="G27" s="46">
        <f>SUMIFS(G6:G26,F6:F26,"&lt;&gt;")</f>
        <v/>
      </c>
      <c r="H27" s="47">
        <f>IFERROR(F27/G27,"")</f>
        <v/>
      </c>
      <c r="I27" s="45">
        <f>SUM(I6:I26)</f>
        <v/>
      </c>
      <c r="J27" s="45">
        <f>SUM(J6:J26)</f>
        <v/>
      </c>
      <c r="K27" s="45">
        <f>SUM(K6:K26)</f>
        <v/>
      </c>
      <c r="L27" s="45" t="inlineStr">
        <is>
          <t>—</t>
        </is>
      </c>
    </row>
  </sheetData>
  <mergeCells count="2">
    <mergeCell ref="B2:L2"/>
    <mergeCell ref="B27:D27"/>
  </mergeCells>
  <conditionalFormatting sqref="H6:H26">
    <cfRule type="expression" priority="1" dxfId="1">
      <formula>AND(H6&lt;&gt;"",H6&lt;0.95)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End of Shift Report Template</dc:title>
  <dcterms:created xmlns:dcterms="http://purl.org/dc/terms/" xmlns:xsi="http://www.w3.org/2001/XMLSchema-instance" xsi:type="dcterms:W3CDTF">2026-10-17T07:57:14Z</dcterms:created>
  <dcterms:modified xmlns:dcterms="http://purl.org/dc/terms/" xmlns:xsi="http://www.w3.org/2001/XMLSchema-instance" xsi:type="dcterms:W3CDTF">2026-10-17T07:57:14Z</dcterms:modified>
</cp:coreProperties>
</file>