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mm yyyy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FFFFFF"/>
      <sz val="17"/>
    </font>
    <font>
      <b val="1"/>
    </font>
    <font>
      <b val="1"/>
      <color rgb="003F3D99"/>
      <sz val="11"/>
    </font>
    <font>
      <i val="1"/>
      <color rgb="00555577"/>
      <sz val="9"/>
    </font>
    <font>
      <b val="1"/>
      <color rgb="00FFFFFF"/>
      <sz val="9"/>
    </font>
    <font>
      <b val="1"/>
      <color rgb="00FFFFFF"/>
      <sz val="8"/>
    </font>
    <font>
      <b val="1"/>
      <color rgb="001A1A1A"/>
      <sz val="8"/>
    </font>
    <font>
      <color rgb="00000000"/>
      <sz val="9"/>
    </font>
    <font>
      <color rgb="00000000"/>
      <sz val="8"/>
    </font>
    <font>
      <b val="1"/>
      <color rgb="00000000"/>
      <sz val="9"/>
    </font>
    <font>
      <b val="1"/>
      <color rgb="003F3D99"/>
      <sz val="12"/>
    </font>
    <font>
      <b val="1"/>
      <color rgb="003F3D99"/>
      <sz val="10"/>
    </font>
  </fonts>
  <fills count="10">
    <fill>
      <patternFill/>
    </fill>
    <fill>
      <patternFill patternType="gray125"/>
    </fill>
    <fill>
      <patternFill patternType="solid">
        <fgColor rgb="003F3D99"/>
      </patternFill>
    </fill>
    <fill>
      <patternFill patternType="solid">
        <fgColor rgb="00F2A900"/>
      </patternFill>
    </fill>
    <fill>
      <patternFill patternType="solid">
        <fgColor rgb="00FFF4CC"/>
      </patternFill>
    </fill>
    <fill>
      <patternFill patternType="solid">
        <fgColor rgb="005C5AB8"/>
      </patternFill>
    </fill>
    <fill>
      <patternFill patternType="solid">
        <fgColor rgb="002E7D32"/>
      </patternFill>
    </fill>
    <fill>
      <patternFill patternType="solid">
        <fgColor rgb="00FFFFFF"/>
      </patternFill>
    </fill>
    <fill>
      <patternFill patternType="solid">
        <fgColor rgb="00F7F7FC"/>
      </patternFill>
    </fill>
    <fill>
      <patternFill patternType="solid">
        <fgColor rgb="00EEEEF8"/>
      </patternFill>
    </fill>
  </fills>
  <borders count="9">
    <border>
      <left/>
      <right/>
      <top/>
      <bottom/>
      <diagonal/>
    </border>
    <border>
      <left style="thin">
        <color rgb="00C9C9DD"/>
      </left>
      <right style="thin">
        <color rgb="00C9C9DD"/>
      </right>
      <top style="thin">
        <color rgb="00C9C9DD"/>
      </top>
      <bottom style="thin">
        <color rgb="00C9C9DD"/>
      </bottom>
    </border>
    <border>
      <left/>
      <right/>
      <top style="thin">
        <color rgb="00C9C9DD"/>
      </top>
      <bottom/>
      <diagonal/>
    </border>
    <border>
      <left/>
      <right style="thin">
        <color rgb="00C9C9DD"/>
      </right>
      <top style="thin">
        <color rgb="00C9C9DD"/>
      </top>
      <bottom/>
      <diagonal/>
    </border>
    <border>
      <left/>
      <right style="thin">
        <color rgb="00C9C9DD"/>
      </right>
      <top style="thin">
        <color rgb="00C9C9DD"/>
      </top>
      <bottom style="thin">
        <color rgb="00C9C9DD"/>
      </bottom>
      <diagonal/>
    </border>
    <border>
      <left style="thin">
        <color rgb="00C9C9DD"/>
      </left>
      <right/>
      <top/>
      <bottom/>
      <diagonal/>
    </border>
    <border>
      <left style="thin">
        <color rgb="00C9C9DD"/>
      </left>
      <right style="thin">
        <color rgb="00C9C9DD"/>
      </right>
      <top/>
      <bottom/>
      <diagonal/>
    </border>
    <border>
      <left style="thin">
        <color rgb="00C9C9DD"/>
      </left>
      <right style="thin">
        <color rgb="00C9C9DD"/>
      </right>
      <top/>
      <bottom style="thin">
        <color rgb="00C9C9DD"/>
      </bottom>
      <diagonal/>
    </border>
    <border>
      <left/>
      <right/>
      <top style="thin">
        <color rgb="00C9C9DD"/>
      </top>
      <bottom style="thin">
        <color rgb="00C9C9DD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2" fillId="0" borderId="0" pivotButton="0" quotePrefix="0" xfId="0"/>
    <xf numFmtId="0" fontId="2" fillId="4" borderId="1" pivotButton="0" quotePrefix="0" xfId="0"/>
    <xf numFmtId="0" fontId="0" fillId="0" borderId="4" pivotButton="0" quotePrefix="0" xfId="0"/>
    <xf numFmtId="164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6" fillId="5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left" vertical="center" wrapText="1"/>
    </xf>
    <xf numFmtId="0" fontId="9" fillId="7" borderId="1" applyAlignment="1" pivotButton="0" quotePrefix="0" xfId="0">
      <alignment horizontal="center" vertical="center" wrapText="1"/>
    </xf>
    <xf numFmtId="0" fontId="10" fillId="7" borderId="1" applyAlignment="1" pivotButton="0" quotePrefix="0" xfId="0">
      <alignment horizontal="center" vertical="center" wrapText="1"/>
    </xf>
    <xf numFmtId="9" fontId="10" fillId="7" borderId="1" applyAlignment="1" pivotButton="0" quotePrefix="0" xfId="0">
      <alignment horizontal="center" vertical="center" wrapText="1"/>
    </xf>
    <xf numFmtId="0" fontId="8" fillId="8" borderId="1" applyAlignment="1" pivotButton="0" quotePrefix="0" xfId="0">
      <alignment horizontal="center" vertical="center" wrapText="1"/>
    </xf>
    <xf numFmtId="0" fontId="8" fillId="8" borderId="1" applyAlignment="1" pivotButton="0" quotePrefix="0" xfId="0">
      <alignment horizontal="left" vertical="center" wrapText="1"/>
    </xf>
    <xf numFmtId="0" fontId="9" fillId="8" borderId="1" applyAlignment="1" pivotButton="0" quotePrefix="0" xfId="0">
      <alignment horizontal="center" vertical="center" wrapText="1"/>
    </xf>
    <xf numFmtId="0" fontId="10" fillId="8" borderId="1" applyAlignment="1" pivotButton="0" quotePrefix="0" xfId="0">
      <alignment horizontal="center" vertical="center" wrapText="1"/>
    </xf>
    <xf numFmtId="9" fontId="10" fillId="8" borderId="1" applyAlignment="1" pivotButton="0" quotePrefix="0" xfId="0">
      <alignment horizontal="center" vertical="center" wrapText="1"/>
    </xf>
    <xf numFmtId="0" fontId="11" fillId="0" borderId="0" pivotButton="0" quotePrefix="0" xfId="0"/>
    <xf numFmtId="0" fontId="10" fillId="9" borderId="1" applyAlignment="1" pivotButton="0" quotePrefix="0" xfId="0">
      <alignment horizontal="left" vertical="center" wrapText="1"/>
    </xf>
    <xf numFmtId="1" fontId="12" fillId="0" borderId="1" applyAlignment="1" pivotButton="0" quotePrefix="0" xfId="0">
      <alignment horizontal="center" vertical="center" wrapText="1"/>
    </xf>
    <xf numFmtId="0" fontId="0" fillId="0" borderId="8" pivotButton="0" quotePrefix="0" xfId="0"/>
    <xf numFmtId="165" fontId="12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11">
    <dxf>
      <font>
        <b val="1"/>
        <color rgb="00FFFFFF"/>
      </font>
      <fill>
        <patternFill patternType="solid">
          <fgColor rgb="00F8696B"/>
        </patternFill>
      </fill>
    </dxf>
    <dxf>
      <font>
        <color rgb="00000000"/>
      </font>
      <fill>
        <patternFill patternType="solid">
          <fgColor rgb="009DC3E6"/>
        </patternFill>
      </fill>
    </dxf>
    <dxf>
      <font>
        <color rgb="00000000"/>
      </font>
      <fill>
        <patternFill patternType="solid">
          <fgColor rgb="00F4B183"/>
        </patternFill>
      </fill>
    </dxf>
    <dxf>
      <font>
        <color rgb="00000000"/>
      </font>
      <fill>
        <patternFill patternType="solid">
          <fgColor rgb="00FFE699"/>
        </patternFill>
      </fill>
    </dxf>
    <dxf>
      <font>
        <color rgb="007F6000"/>
      </font>
      <fill>
        <patternFill patternType="solid">
          <fgColor rgb="00FFD966"/>
        </patternFill>
      </fill>
    </dxf>
    <dxf>
      <font>
        <color rgb="00000000"/>
      </font>
      <fill>
        <patternFill patternType="solid">
          <fgColor rgb="00C9C2E8"/>
        </patternFill>
      </fill>
    </dxf>
    <dxf>
      <font>
        <color rgb="00808080"/>
      </font>
      <fill>
        <patternFill patternType="solid">
          <fgColor rgb="00E7E6E6"/>
        </patternFill>
      </fill>
    </dxf>
    <dxf>
      <font>
        <b val="1"/>
        <color rgb="002E7D32"/>
      </font>
    </dxf>
    <dxf>
      <font>
        <b val="1"/>
        <color rgb="00C00000"/>
      </font>
      <fill>
        <patternFill patternType="solid">
          <fgColor rgb="00F8CBAD"/>
        </patternFill>
      </fill>
    </dxf>
    <dxf>
      <fill>
        <patternFill patternType="solid">
          <fgColor rgb="00C6EFCE"/>
        </patternFill>
      </fill>
    </dxf>
    <dxf>
      <font>
        <b val="1"/>
        <color rgb="001A1A1A"/>
      </font>
      <fill>
        <patternFill patternType="solid">
          <fgColor rgb="00F2A9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Attendance % by Employee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3F3D99"/>
            </a:solidFill>
            <a:ln xmlns:a="http://schemas.openxmlformats.org/drawingml/2006/main">
              <a:prstDash val="solid"/>
            </a:ln>
          </spPr>
          <cat>
            <numRef>
              <f>'Attendance'!$B$9:$B$18</f>
            </numRef>
          </cat>
          <val>
            <numRef>
              <f>'Attendance'!$AP$9:$AP$18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.5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24</row>
      <rowOff>0</rowOff>
    </from>
    <ext cx="612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36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8" customWidth="1" min="2" max="2"/>
    <col width="11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.6" customWidth="1" min="34" max="34"/>
    <col width="7.5" customWidth="1" min="35" max="35"/>
    <col width="7.5" customWidth="1" min="36" max="36"/>
    <col width="7.5" customWidth="1" min="37" max="37"/>
    <col width="7.5" customWidth="1" min="38" max="38"/>
    <col width="7.5" customWidth="1" min="39" max="39"/>
    <col width="7.5" customWidth="1" min="40" max="40"/>
    <col width="7.5" customWidth="1" min="41" max="41"/>
    <col width="7.5" customWidth="1" min="42" max="42"/>
  </cols>
  <sheetData>
    <row r="1" ht="34" customHeight="1">
      <c r="A1" s="1" t="inlineStr">
        <is>
          <t>MONTHLY EMPLOYEE ATTENDANCE SHEET &amp; REPORT</t>
        </is>
      </c>
    </row>
    <row r="2" ht="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  <c r="AN2" s="2" t="n"/>
      <c r="AO2" s="2" t="n"/>
      <c r="AP2" s="2" t="n"/>
    </row>
    <row r="4">
      <c r="B4" s="3" t="inlineStr">
        <is>
          <t>Company:</t>
        </is>
      </c>
      <c r="C4" t="inlineStr">
        <is>
          <t>Brightline Trading LLC</t>
        </is>
      </c>
      <c r="L4" s="3" t="inlineStr">
        <is>
          <t>Month (1-12):</t>
        </is>
      </c>
      <c r="P4" s="4" t="n">
        <v>10</v>
      </c>
      <c r="Q4" s="5" t="n"/>
      <c r="T4" s="3" t="inlineStr">
        <is>
          <t>Month:</t>
        </is>
      </c>
      <c r="W4" s="6">
        <f>DATE(P5,P4,1)</f>
        <v/>
      </c>
    </row>
    <row r="5">
      <c r="B5" s="3" t="inlineStr">
        <is>
          <t>Department:</t>
        </is>
      </c>
      <c r="C5" t="inlineStr">
        <is>
          <t>All Departments</t>
        </is>
      </c>
      <c r="L5" s="3" t="inlineStr">
        <is>
          <t>Year:</t>
        </is>
      </c>
      <c r="P5" s="4" t="n">
        <v>2026</v>
      </c>
      <c r="Q5" s="5" t="n"/>
      <c r="T5" s="7" t="inlineStr">
        <is>
          <t>Codes:  P = Present   A = Absent   L = Leave   S = Sick   HD = Half Day   LT = Late   H = Holiday   WO = Weekly Off</t>
        </is>
      </c>
    </row>
    <row r="7" ht="20" customHeight="1">
      <c r="A7" s="8" t="inlineStr">
        <is>
          <t>#</t>
        </is>
      </c>
      <c r="B7" s="8" t="inlineStr">
        <is>
          <t>Employee Name</t>
        </is>
      </c>
      <c r="C7" s="8" t="inlineStr">
        <is>
          <t>Dept.</t>
        </is>
      </c>
      <c r="D7" s="9">
        <f>IF(MONTH(DATE($P$5,$P$4,1))=$P$4,1,"")</f>
        <v/>
      </c>
      <c r="E7" s="9">
        <f>IF(MONTH(DATE($P$5,$P$4,2))=$P$4,2,"")</f>
        <v/>
      </c>
      <c r="F7" s="9">
        <f>IF(MONTH(DATE($P$5,$P$4,3))=$P$4,3,"")</f>
        <v/>
      </c>
      <c r="G7" s="9">
        <f>IF(MONTH(DATE($P$5,$P$4,4))=$P$4,4,"")</f>
        <v/>
      </c>
      <c r="H7" s="9">
        <f>IF(MONTH(DATE($P$5,$P$4,5))=$P$4,5,"")</f>
        <v/>
      </c>
      <c r="I7" s="9">
        <f>IF(MONTH(DATE($P$5,$P$4,6))=$P$4,6,"")</f>
        <v/>
      </c>
      <c r="J7" s="9">
        <f>IF(MONTH(DATE($P$5,$P$4,7))=$P$4,7,"")</f>
        <v/>
      </c>
      <c r="K7" s="9">
        <f>IF(MONTH(DATE($P$5,$P$4,8))=$P$4,8,"")</f>
        <v/>
      </c>
      <c r="L7" s="9">
        <f>IF(MONTH(DATE($P$5,$P$4,9))=$P$4,9,"")</f>
        <v/>
      </c>
      <c r="M7" s="9">
        <f>IF(MONTH(DATE($P$5,$P$4,10))=$P$4,10,"")</f>
        <v/>
      </c>
      <c r="N7" s="9">
        <f>IF(MONTH(DATE($P$5,$P$4,11))=$P$4,11,"")</f>
        <v/>
      </c>
      <c r="O7" s="9">
        <f>IF(MONTH(DATE($P$5,$P$4,12))=$P$4,12,"")</f>
        <v/>
      </c>
      <c r="P7" s="9">
        <f>IF(MONTH(DATE($P$5,$P$4,13))=$P$4,13,"")</f>
        <v/>
      </c>
      <c r="Q7" s="9">
        <f>IF(MONTH(DATE($P$5,$P$4,14))=$P$4,14,"")</f>
        <v/>
      </c>
      <c r="R7" s="9">
        <f>IF(MONTH(DATE($P$5,$P$4,15))=$P$4,15,"")</f>
        <v/>
      </c>
      <c r="S7" s="9">
        <f>IF(MONTH(DATE($P$5,$P$4,16))=$P$4,16,"")</f>
        <v/>
      </c>
      <c r="T7" s="9">
        <f>IF(MONTH(DATE($P$5,$P$4,17))=$P$4,17,"")</f>
        <v/>
      </c>
      <c r="U7" s="9">
        <f>IF(MONTH(DATE($P$5,$P$4,18))=$P$4,18,"")</f>
        <v/>
      </c>
      <c r="V7" s="9">
        <f>IF(MONTH(DATE($P$5,$P$4,19))=$P$4,19,"")</f>
        <v/>
      </c>
      <c r="W7" s="9">
        <f>IF(MONTH(DATE($P$5,$P$4,20))=$P$4,20,"")</f>
        <v/>
      </c>
      <c r="X7" s="9">
        <f>IF(MONTH(DATE($P$5,$P$4,21))=$P$4,21,"")</f>
        <v/>
      </c>
      <c r="Y7" s="9">
        <f>IF(MONTH(DATE($P$5,$P$4,22))=$P$4,22,"")</f>
        <v/>
      </c>
      <c r="Z7" s="9">
        <f>IF(MONTH(DATE($P$5,$P$4,23))=$P$4,23,"")</f>
        <v/>
      </c>
      <c r="AA7" s="9">
        <f>IF(MONTH(DATE($P$5,$P$4,24))=$P$4,24,"")</f>
        <v/>
      </c>
      <c r="AB7" s="9">
        <f>IF(MONTH(DATE($P$5,$P$4,25))=$P$4,25,"")</f>
        <v/>
      </c>
      <c r="AC7" s="9">
        <f>IF(MONTH(DATE($P$5,$P$4,26))=$P$4,26,"")</f>
        <v/>
      </c>
      <c r="AD7" s="9">
        <f>IF(MONTH(DATE($P$5,$P$4,27))=$P$4,27,"")</f>
        <v/>
      </c>
      <c r="AE7" s="9">
        <f>IF(MONTH(DATE($P$5,$P$4,28))=$P$4,28,"")</f>
        <v/>
      </c>
      <c r="AF7" s="9">
        <f>IF(MONTH(DATE($P$5,$P$4,29))=$P$4,29,"")</f>
        <v/>
      </c>
      <c r="AG7" s="9">
        <f>IF(MONTH(DATE($P$5,$P$4,30))=$P$4,30,"")</f>
        <v/>
      </c>
      <c r="AH7" s="9">
        <f>IF(MONTH(DATE($P$5,$P$4,31))=$P$4,31,"")</f>
        <v/>
      </c>
      <c r="AI7" s="10" t="inlineStr">
        <is>
          <t>Present</t>
        </is>
      </c>
      <c r="AJ7" s="10" t="inlineStr">
        <is>
          <t>Absent</t>
        </is>
      </c>
      <c r="AK7" s="10" t="inlineStr">
        <is>
          <t>Leave</t>
        </is>
      </c>
      <c r="AL7" s="10" t="inlineStr">
        <is>
          <t>Sick</t>
        </is>
      </c>
      <c r="AM7" s="10" t="inlineStr">
        <is>
          <t>Half Day</t>
        </is>
      </c>
      <c r="AN7" s="10" t="inlineStr">
        <is>
          <t>Late</t>
        </is>
      </c>
      <c r="AO7" s="10" t="inlineStr">
        <is>
          <t>Work Days</t>
        </is>
      </c>
      <c r="AP7" s="11" t="inlineStr">
        <is>
          <t>Attend. %</t>
        </is>
      </c>
    </row>
    <row r="8" ht="16" customHeight="1">
      <c r="A8" s="12" t="n"/>
      <c r="B8" s="12" t="n"/>
      <c r="C8" s="12" t="n"/>
      <c r="D8" s="13">
        <f>IF(D7="","",LEFT(TEXT(DATE($P$5,$P$4,1),"ddd"),2))</f>
        <v/>
      </c>
      <c r="E8" s="13">
        <f>IF(E7="","",LEFT(TEXT(DATE($P$5,$P$4,2),"ddd"),2))</f>
        <v/>
      </c>
      <c r="F8" s="13">
        <f>IF(F7="","",LEFT(TEXT(DATE($P$5,$P$4,3),"ddd"),2))</f>
        <v/>
      </c>
      <c r="G8" s="13">
        <f>IF(G7="","",LEFT(TEXT(DATE($P$5,$P$4,4),"ddd"),2))</f>
        <v/>
      </c>
      <c r="H8" s="13">
        <f>IF(H7="","",LEFT(TEXT(DATE($P$5,$P$4,5),"ddd"),2))</f>
        <v/>
      </c>
      <c r="I8" s="13">
        <f>IF(I7="","",LEFT(TEXT(DATE($P$5,$P$4,6),"ddd"),2))</f>
        <v/>
      </c>
      <c r="J8" s="13">
        <f>IF(J7="","",LEFT(TEXT(DATE($P$5,$P$4,7),"ddd"),2))</f>
        <v/>
      </c>
      <c r="K8" s="13">
        <f>IF(K7="","",LEFT(TEXT(DATE($P$5,$P$4,8),"ddd"),2))</f>
        <v/>
      </c>
      <c r="L8" s="13">
        <f>IF(L7="","",LEFT(TEXT(DATE($P$5,$P$4,9),"ddd"),2))</f>
        <v/>
      </c>
      <c r="M8" s="13">
        <f>IF(M7="","",LEFT(TEXT(DATE($P$5,$P$4,10),"ddd"),2))</f>
        <v/>
      </c>
      <c r="N8" s="13">
        <f>IF(N7="","",LEFT(TEXT(DATE($P$5,$P$4,11),"ddd"),2))</f>
        <v/>
      </c>
      <c r="O8" s="13">
        <f>IF(O7="","",LEFT(TEXT(DATE($P$5,$P$4,12),"ddd"),2))</f>
        <v/>
      </c>
      <c r="P8" s="13">
        <f>IF(P7="","",LEFT(TEXT(DATE($P$5,$P$4,13),"ddd"),2))</f>
        <v/>
      </c>
      <c r="Q8" s="13">
        <f>IF(Q7="","",LEFT(TEXT(DATE($P$5,$P$4,14),"ddd"),2))</f>
        <v/>
      </c>
      <c r="R8" s="13">
        <f>IF(R7="","",LEFT(TEXT(DATE($P$5,$P$4,15),"ddd"),2))</f>
        <v/>
      </c>
      <c r="S8" s="13">
        <f>IF(S7="","",LEFT(TEXT(DATE($P$5,$P$4,16),"ddd"),2))</f>
        <v/>
      </c>
      <c r="T8" s="13">
        <f>IF(T7="","",LEFT(TEXT(DATE($P$5,$P$4,17),"ddd"),2))</f>
        <v/>
      </c>
      <c r="U8" s="13">
        <f>IF(U7="","",LEFT(TEXT(DATE($P$5,$P$4,18),"ddd"),2))</f>
        <v/>
      </c>
      <c r="V8" s="13">
        <f>IF(V7="","",LEFT(TEXT(DATE($P$5,$P$4,19),"ddd"),2))</f>
        <v/>
      </c>
      <c r="W8" s="13">
        <f>IF(W7="","",LEFT(TEXT(DATE($P$5,$P$4,20),"ddd"),2))</f>
        <v/>
      </c>
      <c r="X8" s="13">
        <f>IF(X7="","",LEFT(TEXT(DATE($P$5,$P$4,21),"ddd"),2))</f>
        <v/>
      </c>
      <c r="Y8" s="13">
        <f>IF(Y7="","",LEFT(TEXT(DATE($P$5,$P$4,22),"ddd"),2))</f>
        <v/>
      </c>
      <c r="Z8" s="13">
        <f>IF(Z7="","",LEFT(TEXT(DATE($P$5,$P$4,23),"ddd"),2))</f>
        <v/>
      </c>
      <c r="AA8" s="13">
        <f>IF(AA7="","",LEFT(TEXT(DATE($P$5,$P$4,24),"ddd"),2))</f>
        <v/>
      </c>
      <c r="AB8" s="13">
        <f>IF(AB7="","",LEFT(TEXT(DATE($P$5,$P$4,25),"ddd"),2))</f>
        <v/>
      </c>
      <c r="AC8" s="13">
        <f>IF(AC7="","",LEFT(TEXT(DATE($P$5,$P$4,26),"ddd"),2))</f>
        <v/>
      </c>
      <c r="AD8" s="13">
        <f>IF(AD7="","",LEFT(TEXT(DATE($P$5,$P$4,27),"ddd"),2))</f>
        <v/>
      </c>
      <c r="AE8" s="13">
        <f>IF(AE7="","",LEFT(TEXT(DATE($P$5,$P$4,28),"ddd"),2))</f>
        <v/>
      </c>
      <c r="AF8" s="13">
        <f>IF(AF7="","",LEFT(TEXT(DATE($P$5,$P$4,29),"ddd"),2))</f>
        <v/>
      </c>
      <c r="AG8" s="13">
        <f>IF(AG7="","",LEFT(TEXT(DATE($P$5,$P$4,30),"ddd"),2))</f>
        <v/>
      </c>
      <c r="AH8" s="13">
        <f>IF(AH7="","",LEFT(TEXT(DATE($P$5,$P$4,31),"ddd"),2))</f>
        <v/>
      </c>
      <c r="AI8" s="12" t="n"/>
      <c r="AJ8" s="12" t="n"/>
      <c r="AK8" s="12" t="n"/>
      <c r="AL8" s="12" t="n"/>
      <c r="AM8" s="12" t="n"/>
      <c r="AN8" s="12" t="n"/>
      <c r="AO8" s="12" t="n"/>
      <c r="AP8" s="12" t="n"/>
    </row>
    <row r="9">
      <c r="A9" s="14" t="n">
        <v>1</v>
      </c>
      <c r="B9" s="15" t="inlineStr">
        <is>
          <t>Aisha Khan</t>
        </is>
      </c>
      <c r="C9" s="14" t="inlineStr">
        <is>
          <t>Sales</t>
        </is>
      </c>
      <c r="D9" s="16" t="inlineStr">
        <is>
          <t>P</t>
        </is>
      </c>
      <c r="E9" s="16" t="inlineStr">
        <is>
          <t>P</t>
        </is>
      </c>
      <c r="F9" s="16" t="inlineStr">
        <is>
          <t>WO</t>
        </is>
      </c>
      <c r="G9" s="16" t="inlineStr">
        <is>
          <t>WO</t>
        </is>
      </c>
      <c r="H9" s="16" t="inlineStr">
        <is>
          <t>P</t>
        </is>
      </c>
      <c r="I9" s="16" t="inlineStr">
        <is>
          <t>P</t>
        </is>
      </c>
      <c r="J9" s="16" t="inlineStr">
        <is>
          <t>P</t>
        </is>
      </c>
      <c r="K9" s="16" t="inlineStr">
        <is>
          <t>P</t>
        </is>
      </c>
      <c r="L9" s="16" t="inlineStr">
        <is>
          <t>P</t>
        </is>
      </c>
      <c r="M9" s="16" t="inlineStr">
        <is>
          <t>WO</t>
        </is>
      </c>
      <c r="N9" s="16" t="inlineStr">
        <is>
          <t>WO</t>
        </is>
      </c>
      <c r="O9" s="16" t="inlineStr">
        <is>
          <t>P</t>
        </is>
      </c>
      <c r="P9" s="16" t="inlineStr">
        <is>
          <t>P</t>
        </is>
      </c>
      <c r="Q9" s="16" t="inlineStr">
        <is>
          <t>P</t>
        </is>
      </c>
      <c r="R9" s="16" t="inlineStr">
        <is>
          <t>P</t>
        </is>
      </c>
      <c r="S9" s="16" t="inlineStr">
        <is>
          <t>P</t>
        </is>
      </c>
      <c r="T9" s="16" t="inlineStr">
        <is>
          <t>WO</t>
        </is>
      </c>
      <c r="U9" s="16" t="inlineStr">
        <is>
          <t>WO</t>
        </is>
      </c>
      <c r="V9" s="16" t="inlineStr">
        <is>
          <t>P</t>
        </is>
      </c>
      <c r="W9" s="16" t="inlineStr">
        <is>
          <t>P</t>
        </is>
      </c>
      <c r="X9" s="16" t="inlineStr">
        <is>
          <t>P</t>
        </is>
      </c>
      <c r="Y9" s="16" t="inlineStr">
        <is>
          <t>P</t>
        </is>
      </c>
      <c r="Z9" s="16" t="inlineStr">
        <is>
          <t>P</t>
        </is>
      </c>
      <c r="AA9" s="16" t="inlineStr">
        <is>
          <t>WO</t>
        </is>
      </c>
      <c r="AB9" s="16" t="inlineStr">
        <is>
          <t>WO</t>
        </is>
      </c>
      <c r="AC9" s="16" t="inlineStr">
        <is>
          <t>P</t>
        </is>
      </c>
      <c r="AD9" s="16" t="inlineStr">
        <is>
          <t>P</t>
        </is>
      </c>
      <c r="AE9" s="16" t="inlineStr">
        <is>
          <t>P</t>
        </is>
      </c>
      <c r="AF9" s="16" t="inlineStr">
        <is>
          <t>A</t>
        </is>
      </c>
      <c r="AG9" s="16" t="inlineStr">
        <is>
          <t>P</t>
        </is>
      </c>
      <c r="AH9" s="16" t="inlineStr">
        <is>
          <t>WO</t>
        </is>
      </c>
      <c r="AI9" s="17">
        <f>IF($B9="","",COUNTIF(D9:AH9,"P")+COUNTIF(D9:AH9,"LT"))</f>
        <v/>
      </c>
      <c r="AJ9" s="14">
        <f>IF($B9="","",COUNTIF(D9:AH9,"A"))</f>
        <v/>
      </c>
      <c r="AK9" s="14">
        <f>IF($B9="","",COUNTIF(D9:AH9,"L"))</f>
        <v/>
      </c>
      <c r="AL9" s="14">
        <f>IF($B9="","",COUNTIF(D9:AH9,"S"))</f>
        <v/>
      </c>
      <c r="AM9" s="14">
        <f>IF($B9="","",COUNTIF(D9:AH9,"HD"))</f>
        <v/>
      </c>
      <c r="AN9" s="14">
        <f>IF($B9="","",COUNTIF(D9:AH9,"LT"))</f>
        <v/>
      </c>
      <c r="AO9" s="14">
        <f>IF($B9="","",AI9+AJ9+AK9+AL9+AM9)</f>
        <v/>
      </c>
      <c r="AP9" s="18">
        <f>IF(OR($B9="",AO9=0),"",(AI9+0.5*AM9)/AO9)</f>
        <v/>
      </c>
    </row>
    <row r="10">
      <c r="A10" s="19" t="n">
        <v>2</v>
      </c>
      <c r="B10" s="20" t="inlineStr">
        <is>
          <t>Daniel Brooks</t>
        </is>
      </c>
      <c r="C10" s="19" t="inlineStr">
        <is>
          <t>Sales</t>
        </is>
      </c>
      <c r="D10" s="21" t="inlineStr">
        <is>
          <t>P</t>
        </is>
      </c>
      <c r="E10" s="21" t="inlineStr">
        <is>
          <t>P</t>
        </is>
      </c>
      <c r="F10" s="21" t="inlineStr">
        <is>
          <t>WO</t>
        </is>
      </c>
      <c r="G10" s="21" t="inlineStr">
        <is>
          <t>WO</t>
        </is>
      </c>
      <c r="H10" s="21" t="inlineStr">
        <is>
          <t>P</t>
        </is>
      </c>
      <c r="I10" s="21" t="inlineStr">
        <is>
          <t>P</t>
        </is>
      </c>
      <c r="J10" s="21" t="inlineStr">
        <is>
          <t>P</t>
        </is>
      </c>
      <c r="K10" s="21" t="inlineStr">
        <is>
          <t>P</t>
        </is>
      </c>
      <c r="L10" s="21" t="inlineStr">
        <is>
          <t>P</t>
        </is>
      </c>
      <c r="M10" s="21" t="inlineStr">
        <is>
          <t>WO</t>
        </is>
      </c>
      <c r="N10" s="21" t="inlineStr">
        <is>
          <t>WO</t>
        </is>
      </c>
      <c r="O10" s="21" t="inlineStr">
        <is>
          <t>P</t>
        </is>
      </c>
      <c r="P10" s="21" t="inlineStr">
        <is>
          <t>P</t>
        </is>
      </c>
      <c r="Q10" s="21" t="inlineStr">
        <is>
          <t>P</t>
        </is>
      </c>
      <c r="R10" s="21" t="inlineStr">
        <is>
          <t>P</t>
        </is>
      </c>
      <c r="S10" s="21" t="inlineStr">
        <is>
          <t>P</t>
        </is>
      </c>
      <c r="T10" s="21" t="inlineStr">
        <is>
          <t>WO</t>
        </is>
      </c>
      <c r="U10" s="21" t="inlineStr">
        <is>
          <t>WO</t>
        </is>
      </c>
      <c r="V10" s="21" t="inlineStr">
        <is>
          <t>P</t>
        </is>
      </c>
      <c r="W10" s="21" t="inlineStr">
        <is>
          <t>P</t>
        </is>
      </c>
      <c r="X10" s="21" t="inlineStr">
        <is>
          <t>P</t>
        </is>
      </c>
      <c r="Y10" s="21" t="inlineStr">
        <is>
          <t>P</t>
        </is>
      </c>
      <c r="Z10" s="21" t="inlineStr">
        <is>
          <t>P</t>
        </is>
      </c>
      <c r="AA10" s="21" t="inlineStr">
        <is>
          <t>WO</t>
        </is>
      </c>
      <c r="AB10" s="21" t="inlineStr">
        <is>
          <t>WO</t>
        </is>
      </c>
      <c r="AC10" s="21" t="inlineStr">
        <is>
          <t>P</t>
        </is>
      </c>
      <c r="AD10" s="21" t="inlineStr">
        <is>
          <t>P</t>
        </is>
      </c>
      <c r="AE10" s="21" t="inlineStr">
        <is>
          <t>P</t>
        </is>
      </c>
      <c r="AF10" s="21" t="inlineStr">
        <is>
          <t>P</t>
        </is>
      </c>
      <c r="AG10" s="21" t="inlineStr">
        <is>
          <t>P</t>
        </is>
      </c>
      <c r="AH10" s="21" t="inlineStr">
        <is>
          <t>WO</t>
        </is>
      </c>
      <c r="AI10" s="22">
        <f>IF($B10="","",COUNTIF(D10:AH10,"P")+COUNTIF(D10:AH10,"LT"))</f>
        <v/>
      </c>
      <c r="AJ10" s="19">
        <f>IF($B10="","",COUNTIF(D10:AH10,"A"))</f>
        <v/>
      </c>
      <c r="AK10" s="19">
        <f>IF($B10="","",COUNTIF(D10:AH10,"L"))</f>
        <v/>
      </c>
      <c r="AL10" s="19">
        <f>IF($B10="","",COUNTIF(D10:AH10,"S"))</f>
        <v/>
      </c>
      <c r="AM10" s="19">
        <f>IF($B10="","",COUNTIF(D10:AH10,"HD"))</f>
        <v/>
      </c>
      <c r="AN10" s="19">
        <f>IF($B10="","",COUNTIF(D10:AH10,"LT"))</f>
        <v/>
      </c>
      <c r="AO10" s="19">
        <f>IF($B10="","",AI10+AJ10+AK10+AL10+AM10)</f>
        <v/>
      </c>
      <c r="AP10" s="23">
        <f>IF(OR($B10="",AO10=0),"",(AI10+0.5*AM10)/AO10)</f>
        <v/>
      </c>
    </row>
    <row r="11">
      <c r="A11" s="14" t="n">
        <v>3</v>
      </c>
      <c r="B11" s="15" t="inlineStr">
        <is>
          <t>Maria Lopez</t>
        </is>
      </c>
      <c r="C11" s="14" t="inlineStr">
        <is>
          <t>Finance</t>
        </is>
      </c>
      <c r="D11" s="16" t="inlineStr">
        <is>
          <t>P</t>
        </is>
      </c>
      <c r="E11" s="16" t="inlineStr">
        <is>
          <t>P</t>
        </is>
      </c>
      <c r="F11" s="16" t="inlineStr">
        <is>
          <t>WO</t>
        </is>
      </c>
      <c r="G11" s="16" t="inlineStr">
        <is>
          <t>WO</t>
        </is>
      </c>
      <c r="H11" s="16" t="inlineStr">
        <is>
          <t>P</t>
        </is>
      </c>
      <c r="I11" s="16" t="inlineStr">
        <is>
          <t>P</t>
        </is>
      </c>
      <c r="J11" s="16" t="inlineStr">
        <is>
          <t>P</t>
        </is>
      </c>
      <c r="K11" s="16" t="inlineStr">
        <is>
          <t>P</t>
        </is>
      </c>
      <c r="L11" s="16" t="inlineStr">
        <is>
          <t>P</t>
        </is>
      </c>
      <c r="M11" s="16" t="inlineStr">
        <is>
          <t>WO</t>
        </is>
      </c>
      <c r="N11" s="16" t="inlineStr">
        <is>
          <t>WO</t>
        </is>
      </c>
      <c r="O11" s="16" t="inlineStr">
        <is>
          <t>P</t>
        </is>
      </c>
      <c r="P11" s="16" t="inlineStr">
        <is>
          <t>P</t>
        </is>
      </c>
      <c r="Q11" s="16" t="inlineStr">
        <is>
          <t>P</t>
        </is>
      </c>
      <c r="R11" s="16" t="inlineStr">
        <is>
          <t>P</t>
        </is>
      </c>
      <c r="S11" s="16" t="inlineStr">
        <is>
          <t>P</t>
        </is>
      </c>
      <c r="T11" s="16" t="inlineStr">
        <is>
          <t>WO</t>
        </is>
      </c>
      <c r="U11" s="16" t="inlineStr">
        <is>
          <t>WO</t>
        </is>
      </c>
      <c r="V11" s="16" t="inlineStr">
        <is>
          <t>A</t>
        </is>
      </c>
      <c r="W11" s="16" t="inlineStr">
        <is>
          <t>P</t>
        </is>
      </c>
      <c r="X11" s="16" t="inlineStr">
        <is>
          <t>P</t>
        </is>
      </c>
      <c r="Y11" s="16" t="inlineStr">
        <is>
          <t>P</t>
        </is>
      </c>
      <c r="Z11" s="16" t="inlineStr">
        <is>
          <t>P</t>
        </is>
      </c>
      <c r="AA11" s="16" t="inlineStr">
        <is>
          <t>WO</t>
        </is>
      </c>
      <c r="AB11" s="16" t="inlineStr">
        <is>
          <t>WO</t>
        </is>
      </c>
      <c r="AC11" s="16" t="inlineStr">
        <is>
          <t>P</t>
        </is>
      </c>
      <c r="AD11" s="16" t="inlineStr">
        <is>
          <t>P</t>
        </is>
      </c>
      <c r="AE11" s="16" t="inlineStr">
        <is>
          <t>P</t>
        </is>
      </c>
      <c r="AF11" s="16" t="inlineStr">
        <is>
          <t>P</t>
        </is>
      </c>
      <c r="AG11" s="16" t="inlineStr">
        <is>
          <t>P</t>
        </is>
      </c>
      <c r="AH11" s="16" t="inlineStr">
        <is>
          <t>WO</t>
        </is>
      </c>
      <c r="AI11" s="17">
        <f>IF($B11="","",COUNTIF(D11:AH11,"P")+COUNTIF(D11:AH11,"LT"))</f>
        <v/>
      </c>
      <c r="AJ11" s="14">
        <f>IF($B11="","",COUNTIF(D11:AH11,"A"))</f>
        <v/>
      </c>
      <c r="AK11" s="14">
        <f>IF($B11="","",COUNTIF(D11:AH11,"L"))</f>
        <v/>
      </c>
      <c r="AL11" s="14">
        <f>IF($B11="","",COUNTIF(D11:AH11,"S"))</f>
        <v/>
      </c>
      <c r="AM11" s="14">
        <f>IF($B11="","",COUNTIF(D11:AH11,"HD"))</f>
        <v/>
      </c>
      <c r="AN11" s="14">
        <f>IF($B11="","",COUNTIF(D11:AH11,"LT"))</f>
        <v/>
      </c>
      <c r="AO11" s="14">
        <f>IF($B11="","",AI11+AJ11+AK11+AL11+AM11)</f>
        <v/>
      </c>
      <c r="AP11" s="18">
        <f>IF(OR($B11="",AO11=0),"",(AI11+0.5*AM11)/AO11)</f>
        <v/>
      </c>
    </row>
    <row r="12">
      <c r="A12" s="19" t="n">
        <v>4</v>
      </c>
      <c r="B12" s="20" t="inlineStr">
        <is>
          <t>James Carter</t>
        </is>
      </c>
      <c r="C12" s="19" t="inlineStr">
        <is>
          <t>Operations</t>
        </is>
      </c>
      <c r="D12" s="21" t="inlineStr">
        <is>
          <t>HD</t>
        </is>
      </c>
      <c r="E12" s="21" t="inlineStr">
        <is>
          <t>P</t>
        </is>
      </c>
      <c r="F12" s="21" t="inlineStr">
        <is>
          <t>WO</t>
        </is>
      </c>
      <c r="G12" s="21" t="inlineStr">
        <is>
          <t>WO</t>
        </is>
      </c>
      <c r="H12" s="21" t="inlineStr">
        <is>
          <t>P</t>
        </is>
      </c>
      <c r="I12" s="21" t="inlineStr">
        <is>
          <t>P</t>
        </is>
      </c>
      <c r="J12" s="21" t="inlineStr">
        <is>
          <t>P</t>
        </is>
      </c>
      <c r="K12" s="21" t="inlineStr">
        <is>
          <t>P</t>
        </is>
      </c>
      <c r="L12" s="21" t="inlineStr">
        <is>
          <t>P</t>
        </is>
      </c>
      <c r="M12" s="21" t="inlineStr">
        <is>
          <t>WO</t>
        </is>
      </c>
      <c r="N12" s="21" t="inlineStr">
        <is>
          <t>WO</t>
        </is>
      </c>
      <c r="O12" s="21" t="inlineStr">
        <is>
          <t>P</t>
        </is>
      </c>
      <c r="P12" s="21" t="inlineStr">
        <is>
          <t>P</t>
        </is>
      </c>
      <c r="Q12" s="21" t="inlineStr">
        <is>
          <t>S</t>
        </is>
      </c>
      <c r="R12" s="21" t="inlineStr">
        <is>
          <t>P</t>
        </is>
      </c>
      <c r="S12" s="21" t="inlineStr">
        <is>
          <t>P</t>
        </is>
      </c>
      <c r="T12" s="21" t="inlineStr">
        <is>
          <t>WO</t>
        </is>
      </c>
      <c r="U12" s="21" t="inlineStr">
        <is>
          <t>WO</t>
        </is>
      </c>
      <c r="V12" s="21" t="inlineStr">
        <is>
          <t>P</t>
        </is>
      </c>
      <c r="W12" s="21" t="inlineStr">
        <is>
          <t>P</t>
        </is>
      </c>
      <c r="X12" s="21" t="inlineStr">
        <is>
          <t>P</t>
        </is>
      </c>
      <c r="Y12" s="21" t="inlineStr">
        <is>
          <t>P</t>
        </is>
      </c>
      <c r="Z12" s="21" t="inlineStr">
        <is>
          <t>P</t>
        </is>
      </c>
      <c r="AA12" s="21" t="inlineStr">
        <is>
          <t>WO</t>
        </is>
      </c>
      <c r="AB12" s="21" t="inlineStr">
        <is>
          <t>WO</t>
        </is>
      </c>
      <c r="AC12" s="21" t="inlineStr">
        <is>
          <t>P</t>
        </is>
      </c>
      <c r="AD12" s="21" t="inlineStr">
        <is>
          <t>P</t>
        </is>
      </c>
      <c r="AE12" s="21" t="inlineStr">
        <is>
          <t>A</t>
        </is>
      </c>
      <c r="AF12" s="21" t="inlineStr">
        <is>
          <t>P</t>
        </is>
      </c>
      <c r="AG12" s="21" t="inlineStr">
        <is>
          <t>P</t>
        </is>
      </c>
      <c r="AH12" s="21" t="inlineStr">
        <is>
          <t>WO</t>
        </is>
      </c>
      <c r="AI12" s="22">
        <f>IF($B12="","",COUNTIF(D12:AH12,"P")+COUNTIF(D12:AH12,"LT"))</f>
        <v/>
      </c>
      <c r="AJ12" s="19">
        <f>IF($B12="","",COUNTIF(D12:AH12,"A"))</f>
        <v/>
      </c>
      <c r="AK12" s="19">
        <f>IF($B12="","",COUNTIF(D12:AH12,"L"))</f>
        <v/>
      </c>
      <c r="AL12" s="19">
        <f>IF($B12="","",COUNTIF(D12:AH12,"S"))</f>
        <v/>
      </c>
      <c r="AM12" s="19">
        <f>IF($B12="","",COUNTIF(D12:AH12,"HD"))</f>
        <v/>
      </c>
      <c r="AN12" s="19">
        <f>IF($B12="","",COUNTIF(D12:AH12,"LT"))</f>
        <v/>
      </c>
      <c r="AO12" s="19">
        <f>IF($B12="","",AI12+AJ12+AK12+AL12+AM12)</f>
        <v/>
      </c>
      <c r="AP12" s="23">
        <f>IF(OR($B12="",AO12=0),"",(AI12+0.5*AM12)/AO12)</f>
        <v/>
      </c>
    </row>
    <row r="13">
      <c r="A13" s="14" t="n">
        <v>5</v>
      </c>
      <c r="B13" s="15" t="inlineStr">
        <is>
          <t>Priya Nair</t>
        </is>
      </c>
      <c r="C13" s="14" t="inlineStr">
        <is>
          <t>HR</t>
        </is>
      </c>
      <c r="D13" s="16" t="inlineStr">
        <is>
          <t>P</t>
        </is>
      </c>
      <c r="E13" s="16" t="inlineStr">
        <is>
          <t>P</t>
        </is>
      </c>
      <c r="F13" s="16" t="inlineStr">
        <is>
          <t>WO</t>
        </is>
      </c>
      <c r="G13" s="16" t="inlineStr">
        <is>
          <t>WO</t>
        </is>
      </c>
      <c r="H13" s="16" t="inlineStr">
        <is>
          <t>P</t>
        </is>
      </c>
      <c r="I13" s="16" t="inlineStr">
        <is>
          <t>P</t>
        </is>
      </c>
      <c r="J13" s="16" t="inlineStr">
        <is>
          <t>P</t>
        </is>
      </c>
      <c r="K13" s="16" t="inlineStr">
        <is>
          <t>HD</t>
        </is>
      </c>
      <c r="L13" s="16" t="inlineStr">
        <is>
          <t>L</t>
        </is>
      </c>
      <c r="M13" s="16" t="inlineStr">
        <is>
          <t>WO</t>
        </is>
      </c>
      <c r="N13" s="16" t="inlineStr">
        <is>
          <t>WO</t>
        </is>
      </c>
      <c r="O13" s="16" t="inlineStr">
        <is>
          <t>P</t>
        </is>
      </c>
      <c r="P13" s="16" t="inlineStr">
        <is>
          <t>P</t>
        </is>
      </c>
      <c r="Q13" s="16" t="inlineStr">
        <is>
          <t>P</t>
        </is>
      </c>
      <c r="R13" s="16" t="inlineStr">
        <is>
          <t>P</t>
        </is>
      </c>
      <c r="S13" s="16" t="inlineStr">
        <is>
          <t>P</t>
        </is>
      </c>
      <c r="T13" s="16" t="inlineStr">
        <is>
          <t>WO</t>
        </is>
      </c>
      <c r="U13" s="16" t="inlineStr">
        <is>
          <t>WO</t>
        </is>
      </c>
      <c r="V13" s="16" t="inlineStr">
        <is>
          <t>P</t>
        </is>
      </c>
      <c r="W13" s="16" t="inlineStr">
        <is>
          <t>P</t>
        </is>
      </c>
      <c r="X13" s="16" t="inlineStr">
        <is>
          <t>P</t>
        </is>
      </c>
      <c r="Y13" s="16" t="inlineStr">
        <is>
          <t>P</t>
        </is>
      </c>
      <c r="Z13" s="16" t="inlineStr">
        <is>
          <t>P</t>
        </is>
      </c>
      <c r="AA13" s="16" t="inlineStr">
        <is>
          <t>WO</t>
        </is>
      </c>
      <c r="AB13" s="16" t="inlineStr">
        <is>
          <t>WO</t>
        </is>
      </c>
      <c r="AC13" s="16" t="inlineStr">
        <is>
          <t>P</t>
        </is>
      </c>
      <c r="AD13" s="16" t="inlineStr">
        <is>
          <t>P</t>
        </is>
      </c>
      <c r="AE13" s="16" t="inlineStr">
        <is>
          <t>P</t>
        </is>
      </c>
      <c r="AF13" s="16" t="inlineStr">
        <is>
          <t>A</t>
        </is>
      </c>
      <c r="AG13" s="16" t="inlineStr">
        <is>
          <t>P</t>
        </is>
      </c>
      <c r="AH13" s="16" t="inlineStr">
        <is>
          <t>WO</t>
        </is>
      </c>
      <c r="AI13" s="17">
        <f>IF($B13="","",COUNTIF(D13:AH13,"P")+COUNTIF(D13:AH13,"LT"))</f>
        <v/>
      </c>
      <c r="AJ13" s="14">
        <f>IF($B13="","",COUNTIF(D13:AH13,"A"))</f>
        <v/>
      </c>
      <c r="AK13" s="14">
        <f>IF($B13="","",COUNTIF(D13:AH13,"L"))</f>
        <v/>
      </c>
      <c r="AL13" s="14">
        <f>IF($B13="","",COUNTIF(D13:AH13,"S"))</f>
        <v/>
      </c>
      <c r="AM13" s="14">
        <f>IF($B13="","",COUNTIF(D13:AH13,"HD"))</f>
        <v/>
      </c>
      <c r="AN13" s="14">
        <f>IF($B13="","",COUNTIF(D13:AH13,"LT"))</f>
        <v/>
      </c>
      <c r="AO13" s="14">
        <f>IF($B13="","",AI13+AJ13+AK13+AL13+AM13)</f>
        <v/>
      </c>
      <c r="AP13" s="18">
        <f>IF(OR($B13="",AO13=0),"",(AI13+0.5*AM13)/AO13)</f>
        <v/>
      </c>
    </row>
    <row r="14">
      <c r="A14" s="19" t="n">
        <v>6</v>
      </c>
      <c r="B14" s="20" t="inlineStr">
        <is>
          <t>Omar Haddad</t>
        </is>
      </c>
      <c r="C14" s="19" t="inlineStr">
        <is>
          <t>Operations</t>
        </is>
      </c>
      <c r="D14" s="21" t="inlineStr">
        <is>
          <t>P</t>
        </is>
      </c>
      <c r="E14" s="21" t="inlineStr">
        <is>
          <t>LT</t>
        </is>
      </c>
      <c r="F14" s="21" t="inlineStr">
        <is>
          <t>WO</t>
        </is>
      </c>
      <c r="G14" s="21" t="inlineStr">
        <is>
          <t>WO</t>
        </is>
      </c>
      <c r="H14" s="21" t="inlineStr">
        <is>
          <t>P</t>
        </is>
      </c>
      <c r="I14" s="21" t="inlineStr">
        <is>
          <t>P</t>
        </is>
      </c>
      <c r="J14" s="21" t="inlineStr">
        <is>
          <t>P</t>
        </is>
      </c>
      <c r="K14" s="21" t="inlineStr">
        <is>
          <t>P</t>
        </is>
      </c>
      <c r="L14" s="21" t="inlineStr">
        <is>
          <t>P</t>
        </is>
      </c>
      <c r="M14" s="21" t="inlineStr">
        <is>
          <t>WO</t>
        </is>
      </c>
      <c r="N14" s="21" t="inlineStr">
        <is>
          <t>WO</t>
        </is>
      </c>
      <c r="O14" s="21" t="inlineStr">
        <is>
          <t>P</t>
        </is>
      </c>
      <c r="P14" s="21" t="inlineStr">
        <is>
          <t>P</t>
        </is>
      </c>
      <c r="Q14" s="21" t="inlineStr">
        <is>
          <t>P</t>
        </is>
      </c>
      <c r="R14" s="21" t="inlineStr">
        <is>
          <t>P</t>
        </is>
      </c>
      <c r="S14" s="21" t="inlineStr">
        <is>
          <t>P</t>
        </is>
      </c>
      <c r="T14" s="21" t="inlineStr">
        <is>
          <t>WO</t>
        </is>
      </c>
      <c r="U14" s="21" t="inlineStr">
        <is>
          <t>WO</t>
        </is>
      </c>
      <c r="V14" s="21" t="inlineStr">
        <is>
          <t>P</t>
        </is>
      </c>
      <c r="W14" s="21" t="inlineStr">
        <is>
          <t>P</t>
        </is>
      </c>
      <c r="X14" s="21" t="inlineStr">
        <is>
          <t>P</t>
        </is>
      </c>
      <c r="Y14" s="21" t="inlineStr">
        <is>
          <t>P</t>
        </is>
      </c>
      <c r="Z14" s="21" t="inlineStr">
        <is>
          <t>P</t>
        </is>
      </c>
      <c r="AA14" s="21" t="inlineStr">
        <is>
          <t>WO</t>
        </is>
      </c>
      <c r="AB14" s="21" t="inlineStr">
        <is>
          <t>WO</t>
        </is>
      </c>
      <c r="AC14" s="21" t="inlineStr">
        <is>
          <t>P</t>
        </is>
      </c>
      <c r="AD14" s="21" t="inlineStr">
        <is>
          <t>P</t>
        </is>
      </c>
      <c r="AE14" s="21" t="inlineStr">
        <is>
          <t>P</t>
        </is>
      </c>
      <c r="AF14" s="21" t="inlineStr">
        <is>
          <t>P</t>
        </is>
      </c>
      <c r="AG14" s="21" t="inlineStr">
        <is>
          <t>P</t>
        </is>
      </c>
      <c r="AH14" s="21" t="inlineStr">
        <is>
          <t>WO</t>
        </is>
      </c>
      <c r="AI14" s="22">
        <f>IF($B14="","",COUNTIF(D14:AH14,"P")+COUNTIF(D14:AH14,"LT"))</f>
        <v/>
      </c>
      <c r="AJ14" s="19">
        <f>IF($B14="","",COUNTIF(D14:AH14,"A"))</f>
        <v/>
      </c>
      <c r="AK14" s="19">
        <f>IF($B14="","",COUNTIF(D14:AH14,"L"))</f>
        <v/>
      </c>
      <c r="AL14" s="19">
        <f>IF($B14="","",COUNTIF(D14:AH14,"S"))</f>
        <v/>
      </c>
      <c r="AM14" s="19">
        <f>IF($B14="","",COUNTIF(D14:AH14,"HD"))</f>
        <v/>
      </c>
      <c r="AN14" s="19">
        <f>IF($B14="","",COUNTIF(D14:AH14,"LT"))</f>
        <v/>
      </c>
      <c r="AO14" s="19">
        <f>IF($B14="","",AI14+AJ14+AK14+AL14+AM14)</f>
        <v/>
      </c>
      <c r="AP14" s="23">
        <f>IF(OR($B14="",AO14=0),"",(AI14+0.5*AM14)/AO14)</f>
        <v/>
      </c>
    </row>
    <row r="15">
      <c r="A15" s="14" t="n">
        <v>7</v>
      </c>
      <c r="B15" s="15" t="inlineStr">
        <is>
          <t>Sophie Martin</t>
        </is>
      </c>
      <c r="C15" s="14" t="inlineStr">
        <is>
          <t>Marketing</t>
        </is>
      </c>
      <c r="D15" s="16" t="inlineStr">
        <is>
          <t>P</t>
        </is>
      </c>
      <c r="E15" s="16" t="inlineStr">
        <is>
          <t>P</t>
        </is>
      </c>
      <c r="F15" s="16" t="inlineStr">
        <is>
          <t>WO</t>
        </is>
      </c>
      <c r="G15" s="16" t="inlineStr">
        <is>
          <t>WO</t>
        </is>
      </c>
      <c r="H15" s="16" t="inlineStr">
        <is>
          <t>P</t>
        </is>
      </c>
      <c r="I15" s="16" t="inlineStr">
        <is>
          <t>HD</t>
        </is>
      </c>
      <c r="J15" s="16" t="inlineStr">
        <is>
          <t>P</t>
        </is>
      </c>
      <c r="K15" s="16" t="inlineStr">
        <is>
          <t>P</t>
        </is>
      </c>
      <c r="L15" s="16" t="inlineStr">
        <is>
          <t>P</t>
        </is>
      </c>
      <c r="M15" s="16" t="inlineStr">
        <is>
          <t>WO</t>
        </is>
      </c>
      <c r="N15" s="16" t="inlineStr">
        <is>
          <t>WO</t>
        </is>
      </c>
      <c r="O15" s="16" t="inlineStr">
        <is>
          <t>P</t>
        </is>
      </c>
      <c r="P15" s="16" t="inlineStr">
        <is>
          <t>P</t>
        </is>
      </c>
      <c r="Q15" s="16" t="inlineStr">
        <is>
          <t>P</t>
        </is>
      </c>
      <c r="R15" s="16" t="inlineStr">
        <is>
          <t>P</t>
        </is>
      </c>
      <c r="S15" s="16" t="inlineStr">
        <is>
          <t>P</t>
        </is>
      </c>
      <c r="T15" s="16" t="inlineStr">
        <is>
          <t>WO</t>
        </is>
      </c>
      <c r="U15" s="16" t="inlineStr">
        <is>
          <t>WO</t>
        </is>
      </c>
      <c r="V15" s="16" t="inlineStr">
        <is>
          <t>P</t>
        </is>
      </c>
      <c r="W15" s="16" t="inlineStr">
        <is>
          <t>S</t>
        </is>
      </c>
      <c r="X15" s="16" t="inlineStr">
        <is>
          <t>P</t>
        </is>
      </c>
      <c r="Y15" s="16" t="inlineStr">
        <is>
          <t>P</t>
        </is>
      </c>
      <c r="Z15" s="16" t="inlineStr">
        <is>
          <t>P</t>
        </is>
      </c>
      <c r="AA15" s="16" t="inlineStr">
        <is>
          <t>WO</t>
        </is>
      </c>
      <c r="AB15" s="16" t="inlineStr">
        <is>
          <t>WO</t>
        </is>
      </c>
      <c r="AC15" s="16" t="inlineStr">
        <is>
          <t>P</t>
        </is>
      </c>
      <c r="AD15" s="16" t="inlineStr">
        <is>
          <t>A</t>
        </is>
      </c>
      <c r="AE15" s="16" t="inlineStr">
        <is>
          <t>P</t>
        </is>
      </c>
      <c r="AF15" s="16" t="inlineStr">
        <is>
          <t>P</t>
        </is>
      </c>
      <c r="AG15" s="16" t="inlineStr">
        <is>
          <t>P</t>
        </is>
      </c>
      <c r="AH15" s="16" t="inlineStr">
        <is>
          <t>WO</t>
        </is>
      </c>
      <c r="AI15" s="17">
        <f>IF($B15="","",COUNTIF(D15:AH15,"P")+COUNTIF(D15:AH15,"LT"))</f>
        <v/>
      </c>
      <c r="AJ15" s="14">
        <f>IF($B15="","",COUNTIF(D15:AH15,"A"))</f>
        <v/>
      </c>
      <c r="AK15" s="14">
        <f>IF($B15="","",COUNTIF(D15:AH15,"L"))</f>
        <v/>
      </c>
      <c r="AL15" s="14">
        <f>IF($B15="","",COUNTIF(D15:AH15,"S"))</f>
        <v/>
      </c>
      <c r="AM15" s="14">
        <f>IF($B15="","",COUNTIF(D15:AH15,"HD"))</f>
        <v/>
      </c>
      <c r="AN15" s="14">
        <f>IF($B15="","",COUNTIF(D15:AH15,"LT"))</f>
        <v/>
      </c>
      <c r="AO15" s="14">
        <f>IF($B15="","",AI15+AJ15+AK15+AL15+AM15)</f>
        <v/>
      </c>
      <c r="AP15" s="18">
        <f>IF(OR($B15="",AO15=0),"",(AI15+0.5*AM15)/AO15)</f>
        <v/>
      </c>
    </row>
    <row r="16">
      <c r="A16" s="19" t="n">
        <v>8</v>
      </c>
      <c r="B16" s="20" t="inlineStr">
        <is>
          <t>Lucas Silva</t>
        </is>
      </c>
      <c r="C16" s="19" t="inlineStr">
        <is>
          <t>IT</t>
        </is>
      </c>
      <c r="D16" s="21" t="inlineStr">
        <is>
          <t>P</t>
        </is>
      </c>
      <c r="E16" s="21" t="inlineStr">
        <is>
          <t>P</t>
        </is>
      </c>
      <c r="F16" s="21" t="inlineStr">
        <is>
          <t>WO</t>
        </is>
      </c>
      <c r="G16" s="21" t="inlineStr">
        <is>
          <t>WO</t>
        </is>
      </c>
      <c r="H16" s="21" t="inlineStr">
        <is>
          <t>P</t>
        </is>
      </c>
      <c r="I16" s="21" t="inlineStr">
        <is>
          <t>P</t>
        </is>
      </c>
      <c r="J16" s="21" t="inlineStr">
        <is>
          <t>P</t>
        </is>
      </c>
      <c r="K16" s="21" t="inlineStr">
        <is>
          <t>P</t>
        </is>
      </c>
      <c r="L16" s="21" t="inlineStr">
        <is>
          <t>P</t>
        </is>
      </c>
      <c r="M16" s="21" t="inlineStr">
        <is>
          <t>WO</t>
        </is>
      </c>
      <c r="N16" s="21" t="inlineStr">
        <is>
          <t>WO</t>
        </is>
      </c>
      <c r="O16" s="21" t="inlineStr">
        <is>
          <t>L</t>
        </is>
      </c>
      <c r="P16" s="21" t="inlineStr">
        <is>
          <t>P</t>
        </is>
      </c>
      <c r="Q16" s="21" t="inlineStr">
        <is>
          <t>P</t>
        </is>
      </c>
      <c r="R16" s="21" t="inlineStr">
        <is>
          <t>P</t>
        </is>
      </c>
      <c r="S16" s="21" t="inlineStr">
        <is>
          <t>P</t>
        </is>
      </c>
      <c r="T16" s="21" t="inlineStr">
        <is>
          <t>WO</t>
        </is>
      </c>
      <c r="U16" s="21" t="inlineStr">
        <is>
          <t>WO</t>
        </is>
      </c>
      <c r="V16" s="21" t="inlineStr">
        <is>
          <t>P</t>
        </is>
      </c>
      <c r="W16" s="21" t="inlineStr">
        <is>
          <t>P</t>
        </is>
      </c>
      <c r="X16" s="21" t="inlineStr">
        <is>
          <t>P</t>
        </is>
      </c>
      <c r="Y16" s="21" t="inlineStr">
        <is>
          <t>P</t>
        </is>
      </c>
      <c r="Z16" s="21" t="inlineStr">
        <is>
          <t>P</t>
        </is>
      </c>
      <c r="AA16" s="21" t="inlineStr">
        <is>
          <t>WO</t>
        </is>
      </c>
      <c r="AB16" s="21" t="inlineStr">
        <is>
          <t>WO</t>
        </is>
      </c>
      <c r="AC16" s="21" t="inlineStr">
        <is>
          <t>P</t>
        </is>
      </c>
      <c r="AD16" s="21" t="inlineStr">
        <is>
          <t>P</t>
        </is>
      </c>
      <c r="AE16" s="21" t="inlineStr">
        <is>
          <t>HD</t>
        </is>
      </c>
      <c r="AF16" s="21" t="inlineStr">
        <is>
          <t>P</t>
        </is>
      </c>
      <c r="AG16" s="21" t="inlineStr">
        <is>
          <t>P</t>
        </is>
      </c>
      <c r="AH16" s="21" t="inlineStr">
        <is>
          <t>WO</t>
        </is>
      </c>
      <c r="AI16" s="22">
        <f>IF($B16="","",COUNTIF(D16:AH16,"P")+COUNTIF(D16:AH16,"LT"))</f>
        <v/>
      </c>
      <c r="AJ16" s="19">
        <f>IF($B16="","",COUNTIF(D16:AH16,"A"))</f>
        <v/>
      </c>
      <c r="AK16" s="19">
        <f>IF($B16="","",COUNTIF(D16:AH16,"L"))</f>
        <v/>
      </c>
      <c r="AL16" s="19">
        <f>IF($B16="","",COUNTIF(D16:AH16,"S"))</f>
        <v/>
      </c>
      <c r="AM16" s="19">
        <f>IF($B16="","",COUNTIF(D16:AH16,"HD"))</f>
        <v/>
      </c>
      <c r="AN16" s="19">
        <f>IF($B16="","",COUNTIF(D16:AH16,"LT"))</f>
        <v/>
      </c>
      <c r="AO16" s="19">
        <f>IF($B16="","",AI16+AJ16+AK16+AL16+AM16)</f>
        <v/>
      </c>
      <c r="AP16" s="23">
        <f>IF(OR($B16="",AO16=0),"",(AI16+0.5*AM16)/AO16)</f>
        <v/>
      </c>
    </row>
    <row r="17">
      <c r="A17" s="14" t="n">
        <v>9</v>
      </c>
      <c r="B17" s="15" t="inlineStr">
        <is>
          <t>Hannah Kim</t>
        </is>
      </c>
      <c r="C17" s="14" t="inlineStr">
        <is>
          <t>Finance</t>
        </is>
      </c>
      <c r="D17" s="16" t="inlineStr">
        <is>
          <t>P</t>
        </is>
      </c>
      <c r="E17" s="16" t="inlineStr">
        <is>
          <t>A</t>
        </is>
      </c>
      <c r="F17" s="16" t="inlineStr">
        <is>
          <t>WO</t>
        </is>
      </c>
      <c r="G17" s="16" t="inlineStr">
        <is>
          <t>WO</t>
        </is>
      </c>
      <c r="H17" s="16" t="inlineStr">
        <is>
          <t>P</t>
        </is>
      </c>
      <c r="I17" s="16" t="inlineStr">
        <is>
          <t>P</t>
        </is>
      </c>
      <c r="J17" s="16" t="inlineStr">
        <is>
          <t>P</t>
        </is>
      </c>
      <c r="K17" s="16" t="inlineStr">
        <is>
          <t>P</t>
        </is>
      </c>
      <c r="L17" s="16" t="inlineStr">
        <is>
          <t>P</t>
        </is>
      </c>
      <c r="M17" s="16" t="inlineStr">
        <is>
          <t>WO</t>
        </is>
      </c>
      <c r="N17" s="16" t="inlineStr">
        <is>
          <t>WO</t>
        </is>
      </c>
      <c r="O17" s="16" t="inlineStr">
        <is>
          <t>P</t>
        </is>
      </c>
      <c r="P17" s="16" t="inlineStr">
        <is>
          <t>P</t>
        </is>
      </c>
      <c r="Q17" s="16" t="inlineStr">
        <is>
          <t>P</t>
        </is>
      </c>
      <c r="R17" s="16" t="inlineStr">
        <is>
          <t>P</t>
        </is>
      </c>
      <c r="S17" s="16" t="inlineStr">
        <is>
          <t>P</t>
        </is>
      </c>
      <c r="T17" s="16" t="inlineStr">
        <is>
          <t>WO</t>
        </is>
      </c>
      <c r="U17" s="16" t="inlineStr">
        <is>
          <t>WO</t>
        </is>
      </c>
      <c r="V17" s="16" t="inlineStr">
        <is>
          <t>P</t>
        </is>
      </c>
      <c r="W17" s="16" t="inlineStr">
        <is>
          <t>P</t>
        </is>
      </c>
      <c r="X17" s="16" t="inlineStr">
        <is>
          <t>P</t>
        </is>
      </c>
      <c r="Y17" s="16" t="inlineStr">
        <is>
          <t>P</t>
        </is>
      </c>
      <c r="Z17" s="16" t="inlineStr">
        <is>
          <t>P</t>
        </is>
      </c>
      <c r="AA17" s="16" t="inlineStr">
        <is>
          <t>WO</t>
        </is>
      </c>
      <c r="AB17" s="16" t="inlineStr">
        <is>
          <t>WO</t>
        </is>
      </c>
      <c r="AC17" s="16" t="inlineStr">
        <is>
          <t>P</t>
        </is>
      </c>
      <c r="AD17" s="16" t="inlineStr">
        <is>
          <t>P</t>
        </is>
      </c>
      <c r="AE17" s="16" t="inlineStr">
        <is>
          <t>P</t>
        </is>
      </c>
      <c r="AF17" s="16" t="inlineStr">
        <is>
          <t>P</t>
        </is>
      </c>
      <c r="AG17" s="16" t="inlineStr">
        <is>
          <t>P</t>
        </is>
      </c>
      <c r="AH17" s="16" t="inlineStr">
        <is>
          <t>WO</t>
        </is>
      </c>
      <c r="AI17" s="17">
        <f>IF($B17="","",COUNTIF(D17:AH17,"P")+COUNTIF(D17:AH17,"LT"))</f>
        <v/>
      </c>
      <c r="AJ17" s="14">
        <f>IF($B17="","",COUNTIF(D17:AH17,"A"))</f>
        <v/>
      </c>
      <c r="AK17" s="14">
        <f>IF($B17="","",COUNTIF(D17:AH17,"L"))</f>
        <v/>
      </c>
      <c r="AL17" s="14">
        <f>IF($B17="","",COUNTIF(D17:AH17,"S"))</f>
        <v/>
      </c>
      <c r="AM17" s="14">
        <f>IF($B17="","",COUNTIF(D17:AH17,"HD"))</f>
        <v/>
      </c>
      <c r="AN17" s="14">
        <f>IF($B17="","",COUNTIF(D17:AH17,"LT"))</f>
        <v/>
      </c>
      <c r="AO17" s="14">
        <f>IF($B17="","",AI17+AJ17+AK17+AL17+AM17)</f>
        <v/>
      </c>
      <c r="AP17" s="18">
        <f>IF(OR($B17="",AO17=0),"",(AI17+0.5*AM17)/AO17)</f>
        <v/>
      </c>
    </row>
    <row r="18">
      <c r="A18" s="19" t="n">
        <v>10</v>
      </c>
      <c r="B18" s="20" t="inlineStr">
        <is>
          <t>Ethan Wright</t>
        </is>
      </c>
      <c r="C18" s="19" t="inlineStr">
        <is>
          <t>IT</t>
        </is>
      </c>
      <c r="D18" s="21" t="inlineStr">
        <is>
          <t>HD</t>
        </is>
      </c>
      <c r="E18" s="21" t="inlineStr">
        <is>
          <t>P</t>
        </is>
      </c>
      <c r="F18" s="21" t="inlineStr">
        <is>
          <t>WO</t>
        </is>
      </c>
      <c r="G18" s="21" t="inlineStr">
        <is>
          <t>WO</t>
        </is>
      </c>
      <c r="H18" s="21" t="inlineStr">
        <is>
          <t>P</t>
        </is>
      </c>
      <c r="I18" s="21" t="inlineStr">
        <is>
          <t>P</t>
        </is>
      </c>
      <c r="J18" s="21" t="inlineStr">
        <is>
          <t>P</t>
        </is>
      </c>
      <c r="K18" s="21" t="inlineStr">
        <is>
          <t>A</t>
        </is>
      </c>
      <c r="L18" s="21" t="inlineStr">
        <is>
          <t>P</t>
        </is>
      </c>
      <c r="M18" s="21" t="inlineStr">
        <is>
          <t>WO</t>
        </is>
      </c>
      <c r="N18" s="21" t="inlineStr">
        <is>
          <t>WO</t>
        </is>
      </c>
      <c r="O18" s="21" t="inlineStr">
        <is>
          <t>P</t>
        </is>
      </c>
      <c r="P18" s="21" t="inlineStr">
        <is>
          <t>P</t>
        </is>
      </c>
      <c r="Q18" s="21" t="inlineStr">
        <is>
          <t>P</t>
        </is>
      </c>
      <c r="R18" s="21" t="inlineStr">
        <is>
          <t>P</t>
        </is>
      </c>
      <c r="S18" s="21" t="inlineStr">
        <is>
          <t>S</t>
        </is>
      </c>
      <c r="T18" s="21" t="inlineStr">
        <is>
          <t>WO</t>
        </is>
      </c>
      <c r="U18" s="21" t="inlineStr">
        <is>
          <t>WO</t>
        </is>
      </c>
      <c r="V18" s="21" t="inlineStr">
        <is>
          <t>P</t>
        </is>
      </c>
      <c r="W18" s="21" t="inlineStr">
        <is>
          <t>P</t>
        </is>
      </c>
      <c r="X18" s="21" t="inlineStr">
        <is>
          <t>P</t>
        </is>
      </c>
      <c r="Y18" s="21" t="inlineStr">
        <is>
          <t>P</t>
        </is>
      </c>
      <c r="Z18" s="21" t="inlineStr">
        <is>
          <t>P</t>
        </is>
      </c>
      <c r="AA18" s="21" t="inlineStr">
        <is>
          <t>WO</t>
        </is>
      </c>
      <c r="AB18" s="21" t="inlineStr">
        <is>
          <t>WO</t>
        </is>
      </c>
      <c r="AC18" s="21" t="inlineStr">
        <is>
          <t>P</t>
        </is>
      </c>
      <c r="AD18" s="21" t="inlineStr">
        <is>
          <t>P</t>
        </is>
      </c>
      <c r="AE18" s="21" t="inlineStr">
        <is>
          <t>P</t>
        </is>
      </c>
      <c r="AF18" s="21" t="inlineStr">
        <is>
          <t>L</t>
        </is>
      </c>
      <c r="AG18" s="21" t="inlineStr">
        <is>
          <t>P</t>
        </is>
      </c>
      <c r="AH18" s="21" t="inlineStr">
        <is>
          <t>WO</t>
        </is>
      </c>
      <c r="AI18" s="22">
        <f>IF($B18="","",COUNTIF(D18:AH18,"P")+COUNTIF(D18:AH18,"LT"))</f>
        <v/>
      </c>
      <c r="AJ18" s="19">
        <f>IF($B18="","",COUNTIF(D18:AH18,"A"))</f>
        <v/>
      </c>
      <c r="AK18" s="19">
        <f>IF($B18="","",COUNTIF(D18:AH18,"L"))</f>
        <v/>
      </c>
      <c r="AL18" s="19">
        <f>IF($B18="","",COUNTIF(D18:AH18,"S"))</f>
        <v/>
      </c>
      <c r="AM18" s="19">
        <f>IF($B18="","",COUNTIF(D18:AH18,"HD"))</f>
        <v/>
      </c>
      <c r="AN18" s="19">
        <f>IF($B18="","",COUNTIF(D18:AH18,"LT"))</f>
        <v/>
      </c>
      <c r="AO18" s="19">
        <f>IF($B18="","",AI18+AJ18+AK18+AL18+AM18)</f>
        <v/>
      </c>
      <c r="AP18" s="23">
        <f>IF(OR($B18="",AO18=0),"",(AI18+0.5*AM18)/AO18)</f>
        <v/>
      </c>
    </row>
    <row r="19">
      <c r="A19" s="14" t="n">
        <v>11</v>
      </c>
      <c r="B19" s="15" t="n"/>
      <c r="C19" s="14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6" t="n"/>
      <c r="AG19" s="16" t="n"/>
      <c r="AH19" s="16" t="n"/>
      <c r="AI19" s="17">
        <f>IF($B19="","",COUNTIF(D19:AH19,"P")+COUNTIF(D19:AH19,"LT"))</f>
        <v/>
      </c>
      <c r="AJ19" s="14">
        <f>IF($B19="","",COUNTIF(D19:AH19,"A"))</f>
        <v/>
      </c>
      <c r="AK19" s="14">
        <f>IF($B19="","",COUNTIF(D19:AH19,"L"))</f>
        <v/>
      </c>
      <c r="AL19" s="14">
        <f>IF($B19="","",COUNTIF(D19:AH19,"S"))</f>
        <v/>
      </c>
      <c r="AM19" s="14">
        <f>IF($B19="","",COUNTIF(D19:AH19,"HD"))</f>
        <v/>
      </c>
      <c r="AN19" s="14">
        <f>IF($B19="","",COUNTIF(D19:AH19,"LT"))</f>
        <v/>
      </c>
      <c r="AO19" s="14">
        <f>IF($B19="","",AI19+AJ19+AK19+AL19+AM19)</f>
        <v/>
      </c>
      <c r="AP19" s="18">
        <f>IF(OR($B19="",AO19=0),"",(AI19+0.5*AM19)/AO19)</f>
        <v/>
      </c>
    </row>
    <row r="20">
      <c r="A20" s="19" t="n">
        <v>12</v>
      </c>
      <c r="B20" s="20" t="n"/>
      <c r="C20" s="19" t="n"/>
      <c r="D20" s="21" t="n"/>
      <c r="E20" s="21" t="n"/>
      <c r="F20" s="21" t="n"/>
      <c r="G20" s="21" t="n"/>
      <c r="H20" s="21" t="n"/>
      <c r="I20" s="21" t="n"/>
      <c r="J20" s="21" t="n"/>
      <c r="K20" s="21" t="n"/>
      <c r="L20" s="21" t="n"/>
      <c r="M20" s="21" t="n"/>
      <c r="N20" s="21" t="n"/>
      <c r="O20" s="21" t="n"/>
      <c r="P20" s="21" t="n"/>
      <c r="Q20" s="21" t="n"/>
      <c r="R20" s="21" t="n"/>
      <c r="S20" s="21" t="n"/>
      <c r="T20" s="21" t="n"/>
      <c r="U20" s="21" t="n"/>
      <c r="V20" s="21" t="n"/>
      <c r="W20" s="21" t="n"/>
      <c r="X20" s="21" t="n"/>
      <c r="Y20" s="21" t="n"/>
      <c r="Z20" s="21" t="n"/>
      <c r="AA20" s="21" t="n"/>
      <c r="AB20" s="21" t="n"/>
      <c r="AC20" s="21" t="n"/>
      <c r="AD20" s="21" t="n"/>
      <c r="AE20" s="21" t="n"/>
      <c r="AF20" s="21" t="n"/>
      <c r="AG20" s="21" t="n"/>
      <c r="AH20" s="21" t="n"/>
      <c r="AI20" s="22">
        <f>IF($B20="","",COUNTIF(D20:AH20,"P")+COUNTIF(D20:AH20,"LT"))</f>
        <v/>
      </c>
      <c r="AJ20" s="19">
        <f>IF($B20="","",COUNTIF(D20:AH20,"A"))</f>
        <v/>
      </c>
      <c r="AK20" s="19">
        <f>IF($B20="","",COUNTIF(D20:AH20,"L"))</f>
        <v/>
      </c>
      <c r="AL20" s="19">
        <f>IF($B20="","",COUNTIF(D20:AH20,"S"))</f>
        <v/>
      </c>
      <c r="AM20" s="19">
        <f>IF($B20="","",COUNTIF(D20:AH20,"HD"))</f>
        <v/>
      </c>
      <c r="AN20" s="19">
        <f>IF($B20="","",COUNTIF(D20:AH20,"LT"))</f>
        <v/>
      </c>
      <c r="AO20" s="19">
        <f>IF($B20="","",AI20+AJ20+AK20+AL20+AM20)</f>
        <v/>
      </c>
      <c r="AP20" s="23">
        <f>IF(OR($B20="",AO20=0),"",(AI20+0.5*AM20)/AO20)</f>
        <v/>
      </c>
    </row>
    <row r="21">
      <c r="A21" s="14" t="n">
        <v>13</v>
      </c>
      <c r="B21" s="15" t="n"/>
      <c r="C21" s="14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6" t="n"/>
      <c r="AH21" s="16" t="n"/>
      <c r="AI21" s="17">
        <f>IF($B21="","",COUNTIF(D21:AH21,"P")+COUNTIF(D21:AH21,"LT"))</f>
        <v/>
      </c>
      <c r="AJ21" s="14">
        <f>IF($B21="","",COUNTIF(D21:AH21,"A"))</f>
        <v/>
      </c>
      <c r="AK21" s="14">
        <f>IF($B21="","",COUNTIF(D21:AH21,"L"))</f>
        <v/>
      </c>
      <c r="AL21" s="14">
        <f>IF($B21="","",COUNTIF(D21:AH21,"S"))</f>
        <v/>
      </c>
      <c r="AM21" s="14">
        <f>IF($B21="","",COUNTIF(D21:AH21,"HD"))</f>
        <v/>
      </c>
      <c r="AN21" s="14">
        <f>IF($B21="","",COUNTIF(D21:AH21,"LT"))</f>
        <v/>
      </c>
      <c r="AO21" s="14">
        <f>IF($B21="","",AI21+AJ21+AK21+AL21+AM21)</f>
        <v/>
      </c>
      <c r="AP21" s="18">
        <f>IF(OR($B21="",AO21=0),"",(AI21+0.5*AM21)/AO21)</f>
        <v/>
      </c>
    </row>
    <row r="22">
      <c r="A22" s="19" t="n">
        <v>14</v>
      </c>
      <c r="B22" s="20" t="n"/>
      <c r="C22" s="19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/>
      <c r="O22" s="21" t="n"/>
      <c r="P22" s="21" t="n"/>
      <c r="Q22" s="21" t="n"/>
      <c r="R22" s="21" t="n"/>
      <c r="S22" s="21" t="n"/>
      <c r="T22" s="21" t="n"/>
      <c r="U22" s="21" t="n"/>
      <c r="V22" s="21" t="n"/>
      <c r="W22" s="21" t="n"/>
      <c r="X22" s="21" t="n"/>
      <c r="Y22" s="21" t="n"/>
      <c r="Z22" s="21" t="n"/>
      <c r="AA22" s="21" t="n"/>
      <c r="AB22" s="21" t="n"/>
      <c r="AC22" s="21" t="n"/>
      <c r="AD22" s="21" t="n"/>
      <c r="AE22" s="21" t="n"/>
      <c r="AF22" s="21" t="n"/>
      <c r="AG22" s="21" t="n"/>
      <c r="AH22" s="21" t="n"/>
      <c r="AI22" s="22">
        <f>IF($B22="","",COUNTIF(D22:AH22,"P")+COUNTIF(D22:AH22,"LT"))</f>
        <v/>
      </c>
      <c r="AJ22" s="19">
        <f>IF($B22="","",COUNTIF(D22:AH22,"A"))</f>
        <v/>
      </c>
      <c r="AK22" s="19">
        <f>IF($B22="","",COUNTIF(D22:AH22,"L"))</f>
        <v/>
      </c>
      <c r="AL22" s="19">
        <f>IF($B22="","",COUNTIF(D22:AH22,"S"))</f>
        <v/>
      </c>
      <c r="AM22" s="19">
        <f>IF($B22="","",COUNTIF(D22:AH22,"HD"))</f>
        <v/>
      </c>
      <c r="AN22" s="19">
        <f>IF($B22="","",COUNTIF(D22:AH22,"LT"))</f>
        <v/>
      </c>
      <c r="AO22" s="19">
        <f>IF($B22="","",AI22+AJ22+AK22+AL22+AM22)</f>
        <v/>
      </c>
      <c r="AP22" s="23">
        <f>IF(OR($B22="",AO22=0),"",(AI22+0.5*AM22)/AO22)</f>
        <v/>
      </c>
    </row>
    <row r="23">
      <c r="A23" s="14" t="n">
        <v>15</v>
      </c>
      <c r="B23" s="15" t="n"/>
      <c r="C23" s="14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16" t="n"/>
      <c r="AG23" s="16" t="n"/>
      <c r="AH23" s="16" t="n"/>
      <c r="AI23" s="17">
        <f>IF($B23="","",COUNTIF(D23:AH23,"P")+COUNTIF(D23:AH23,"LT"))</f>
        <v/>
      </c>
      <c r="AJ23" s="14">
        <f>IF($B23="","",COUNTIF(D23:AH23,"A"))</f>
        <v/>
      </c>
      <c r="AK23" s="14">
        <f>IF($B23="","",COUNTIF(D23:AH23,"L"))</f>
        <v/>
      </c>
      <c r="AL23" s="14">
        <f>IF($B23="","",COUNTIF(D23:AH23,"S"))</f>
        <v/>
      </c>
      <c r="AM23" s="14">
        <f>IF($B23="","",COUNTIF(D23:AH23,"HD"))</f>
        <v/>
      </c>
      <c r="AN23" s="14">
        <f>IF($B23="","",COUNTIF(D23:AH23,"LT"))</f>
        <v/>
      </c>
      <c r="AO23" s="14">
        <f>IF($B23="","",AI23+AJ23+AK23+AL23+AM23)</f>
        <v/>
      </c>
      <c r="AP23" s="18">
        <f>IF(OR($B23="",AO23=0),"",(AI23+0.5*AM23)/AO23)</f>
        <v/>
      </c>
    </row>
    <row r="25">
      <c r="B25" s="24" t="inlineStr">
        <is>
          <t>MONTHLY SUMMARY</t>
        </is>
      </c>
    </row>
    <row r="26">
      <c r="B26" s="25" t="inlineStr">
        <is>
          <t>Total Employees</t>
        </is>
      </c>
      <c r="C26" s="5" t="n"/>
      <c r="D26" s="26">
        <f>COUNTA(B9:B23)</f>
        <v/>
      </c>
      <c r="E26" s="27" t="n"/>
      <c r="F26" s="5" t="n"/>
    </row>
    <row r="27">
      <c r="B27" s="25" t="inlineStr">
        <is>
          <t>Total Absent Days</t>
        </is>
      </c>
      <c r="C27" s="5" t="n"/>
      <c r="D27" s="26">
        <f>SUM(AJ9:AJ23)</f>
        <v/>
      </c>
      <c r="E27" s="27" t="n"/>
      <c r="F27" s="5" t="n"/>
    </row>
    <row r="28">
      <c r="B28" s="25" t="inlineStr">
        <is>
          <t>Total Leave + Sick Days</t>
        </is>
      </c>
      <c r="C28" s="5" t="n"/>
      <c r="D28" s="26">
        <f>SUM(AK9:AL23)</f>
        <v/>
      </c>
      <c r="E28" s="27" t="n"/>
      <c r="F28" s="5" t="n"/>
    </row>
    <row r="29">
      <c r="B29" s="25" t="inlineStr">
        <is>
          <t>Late Arrivals</t>
        </is>
      </c>
      <c r="C29" s="5" t="n"/>
      <c r="D29" s="26">
        <f>SUM(AN9:AN23)</f>
        <v/>
      </c>
      <c r="E29" s="27" t="n"/>
      <c r="F29" s="5" t="n"/>
    </row>
    <row r="30">
      <c r="B30" s="25" t="inlineStr">
        <is>
          <t>Average Attendance %</t>
        </is>
      </c>
      <c r="C30" s="5" t="n"/>
      <c r="D30" s="28">
        <f>IFERROR(AVERAGE(AP9:AP23),"")</f>
        <v/>
      </c>
      <c r="E30" s="27" t="n"/>
      <c r="F30" s="5" t="n"/>
    </row>
    <row r="31">
      <c r="B31" s="25" t="inlineStr">
        <is>
          <t>Employees Below 90%</t>
        </is>
      </c>
      <c r="C31" s="5" t="n"/>
      <c r="D31" s="26">
        <f>COUNTIF(AP9:AP23,"&lt;0.9")</f>
        <v/>
      </c>
      <c r="E31" s="27" t="n"/>
      <c r="F31" s="5" t="n"/>
    </row>
    <row r="33">
      <c r="B33" s="29" t="inlineStr">
        <is>
          <t>How to use: set the month and year (P4:P5) - dates and weekdays update automatically. Pick a code for each day from the drop-down. Totals and attendance % calculate automatically (Late counts as present; Half Day counts as 0.5). Below 90% is highlighted red.</t>
        </is>
      </c>
    </row>
    <row r="34"/>
    <row r="35"/>
    <row r="36"/>
  </sheetData>
  <mergeCells count="31">
    <mergeCell ref="P4:Q4"/>
    <mergeCell ref="D27:F27"/>
    <mergeCell ref="A1:AP1"/>
    <mergeCell ref="A7:A8"/>
    <mergeCell ref="AJ7:AJ8"/>
    <mergeCell ref="B31:C31"/>
    <mergeCell ref="AL7:AL8"/>
    <mergeCell ref="B27:C27"/>
    <mergeCell ref="D28:F28"/>
    <mergeCell ref="AI7:AI8"/>
    <mergeCell ref="D30:F30"/>
    <mergeCell ref="AM7:AM8"/>
    <mergeCell ref="D29:F29"/>
    <mergeCell ref="B29:C29"/>
    <mergeCell ref="P5:Q5"/>
    <mergeCell ref="C7:C8"/>
    <mergeCell ref="B28:C28"/>
    <mergeCell ref="D26:F26"/>
    <mergeCell ref="AN7:AN8"/>
    <mergeCell ref="W4:AB4"/>
    <mergeCell ref="AP7:AP8"/>
    <mergeCell ref="B33:H36"/>
    <mergeCell ref="L5:O5"/>
    <mergeCell ref="B30:C30"/>
    <mergeCell ref="D31:F31"/>
    <mergeCell ref="L4:O4"/>
    <mergeCell ref="T4:V4"/>
    <mergeCell ref="B7:B8"/>
    <mergeCell ref="AK7:AK8"/>
    <mergeCell ref="B26:C26"/>
    <mergeCell ref="AO7:AO8"/>
  </mergeCells>
  <conditionalFormatting sqref="D9:AH23">
    <cfRule type="cellIs" priority="1" operator="equal" dxfId="0">
      <formula>"A"</formula>
    </cfRule>
    <cfRule type="cellIs" priority="2" operator="equal" dxfId="1">
      <formula>"L"</formula>
    </cfRule>
    <cfRule type="cellIs" priority="3" operator="equal" dxfId="2">
      <formula>"S"</formula>
    </cfRule>
    <cfRule type="cellIs" priority="4" operator="equal" dxfId="3">
      <formula>"HD"</formula>
    </cfRule>
    <cfRule type="cellIs" priority="5" operator="equal" dxfId="4">
      <formula>"LT"</formula>
    </cfRule>
    <cfRule type="cellIs" priority="6" operator="equal" dxfId="5">
      <formula>"H"</formula>
    </cfRule>
    <cfRule type="cellIs" priority="7" operator="equal" dxfId="6">
      <formula>"WO"</formula>
    </cfRule>
    <cfRule type="cellIs" priority="8" operator="equal" dxfId="7">
      <formula>"P"</formula>
    </cfRule>
  </conditionalFormatting>
  <conditionalFormatting sqref="AP9:AP23">
    <cfRule type="cellIs" priority="9" operator="lessThan" dxfId="8">
      <formula>0.9</formula>
    </cfRule>
    <cfRule type="cellIs" priority="10" operator="greaterThanOrEqual" dxfId="9">
      <formula>0.95</formula>
    </cfRule>
  </conditionalFormatting>
  <conditionalFormatting sqref="D8:AH8">
    <cfRule type="expression" priority="11" dxfId="10">
      <formula>OR(D8="Sa",D8="Su")</formula>
    </cfRule>
  </conditionalFormatting>
  <dataValidations count="1">
    <dataValidation sqref="D9:AH23" showDropDown="0" showInputMessage="0" showErrorMessage="0" allowBlank="1" type="list">
      <formula1>"P,A,L,S,HD,LT,H,WO"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2026-10-03T06:58:45Z</dcterms:created>
  <dcterms:modified xmlns:dcterms="http://purl.org/dc/terms/" xmlns:xsi="http://www.w3.org/2001/XMLSchema-instance" xsi:type="dcterms:W3CDTF">2026-10-03T06:58:45Z</dcterms:modified>
</cp:coreProperties>
</file>