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Production Report" sheetId="1" state="visible" r:id="rId1"/>
  </sheets>
  <definedNames>
    <definedName name="_xlnm.Print_Area" localSheetId="0">'Daily Production Report'!$A$1:$I$38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 d mmm yyyy"/>
    <numFmt numFmtId="166" formatCode="+#,##0;-#,##0;0"/>
    <numFmt numFmtId="167" formatCode="hh:mm"/>
    <numFmt numFmtId="168" formatCode="0.0"/>
    <numFmt numFmtId="169" formatCode="0.0%"/>
  </numFmts>
  <fonts count="20">
    <font>
      <name val="Calibri"/>
      <family val="2"/>
      <color theme="1"/>
      <sz val="11"/>
      <scheme val="minor"/>
    </font>
    <font>
      <name val="Tw Cen MT"/>
      <b val="1"/>
      <color rgb="00FFFFFF"/>
      <sz val="20"/>
    </font>
    <font>
      <name val="Candara"/>
      <color rgb="00C8D1D8"/>
      <sz val="10"/>
    </font>
    <font>
      <name val="Tw Cen MT"/>
      <b val="1"/>
      <color rgb="0027313A"/>
      <sz val="20"/>
    </font>
    <font>
      <name val="Candara"/>
      <b val="1"/>
      <color rgb="0027313A"/>
      <sz val="9.5"/>
    </font>
    <font>
      <name val="Candara"/>
      <b val="1"/>
      <color rgb="006A757F"/>
      <sz val="9"/>
    </font>
    <font>
      <name val="Candara"/>
      <b val="1"/>
      <color rgb="001E252B"/>
      <sz val="10"/>
    </font>
    <font>
      <name val="Tw Cen MT"/>
      <b val="1"/>
      <color rgb="0027313A"/>
      <sz val="12"/>
    </font>
    <font>
      <name val="Candara"/>
      <b val="1"/>
      <color rgb="00FFFFFF"/>
      <sz val="9"/>
    </font>
    <font>
      <name val="Candara"/>
      <b val="1"/>
      <color rgb="0027313A"/>
      <sz val="10"/>
    </font>
    <font>
      <name val="Candara"/>
      <color rgb="006A757F"/>
      <sz val="10"/>
    </font>
    <font>
      <name val="Candara"/>
      <b val="1"/>
      <color rgb="001E252B"/>
      <sz val="10.5"/>
    </font>
    <font>
      <name val="Candara"/>
      <color rgb="001E252B"/>
      <sz val="10"/>
    </font>
    <font>
      <name val="Candara"/>
      <i val="1"/>
      <color rgb="006A757F"/>
      <sz val="9.5"/>
    </font>
    <font>
      <name val="Candara"/>
      <b val="1"/>
      <color rgb="0027313A"/>
      <sz val="10.5"/>
    </font>
    <font>
      <name val="Candara"/>
      <color rgb="001E252B"/>
      <sz val="9.5"/>
    </font>
    <font>
      <name val="Candara"/>
      <b val="1"/>
      <color rgb="001E252B"/>
      <sz val="9.5"/>
    </font>
    <font>
      <name val="Tw Cen MT"/>
      <b val="1"/>
      <color rgb="0027313A"/>
      <sz val="16"/>
    </font>
    <font>
      <name val="Tw Cen MT"/>
      <b val="1"/>
      <color rgb="00FFFFFF"/>
      <sz val="16"/>
    </font>
    <font>
      <name val="Candara"/>
      <i val="1"/>
      <color rgb="006A757F"/>
      <sz val="8.5"/>
    </font>
  </fonts>
  <fills count="7">
    <fill>
      <patternFill/>
    </fill>
    <fill>
      <patternFill patternType="gray125"/>
    </fill>
    <fill>
      <patternFill patternType="solid">
        <fgColor rgb="0027313A"/>
      </patternFill>
    </fill>
    <fill>
      <patternFill patternType="solid">
        <fgColor rgb="00A7C539"/>
      </patternFill>
    </fill>
    <fill>
      <patternFill patternType="solid">
        <fgColor rgb="00ECEFF2"/>
      </patternFill>
    </fill>
    <fill>
      <patternFill patternType="solid">
        <fgColor rgb="003D4A55"/>
      </patternFill>
    </fill>
    <fill>
      <patternFill patternType="solid">
        <fgColor rgb="00F1F6DC"/>
      </patternFill>
    </fill>
  </fills>
  <borders count="3">
    <border>
      <left/>
      <right/>
      <top/>
      <bottom/>
      <diagonal/>
    </border>
    <border>
      <bottom style="medium">
        <color rgb="00A7C539"/>
      </bottom>
    </border>
    <border>
      <bottom style="thin">
        <color rgb="00D5DBE0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bottom" indent="1"/>
    </xf>
    <xf numFmtId="0" fontId="3" fillId="3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top" indent="1"/>
    </xf>
    <xf numFmtId="0" fontId="4" fillId="3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 indent="1"/>
    </xf>
    <xf numFmtId="165" fontId="6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6" fillId="4" borderId="0" applyAlignment="1" pivotButton="0" quotePrefix="0" xfId="0">
      <alignment horizontal="left" vertical="center" wrapText="1" indent="1"/>
    </xf>
    <xf numFmtId="0" fontId="7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8" fillId="5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left" vertical="center" wrapText="1" indent="1"/>
    </xf>
    <xf numFmtId="0" fontId="9" fillId="0" borderId="2" applyAlignment="1" pivotButton="0" quotePrefix="0" xfId="0">
      <alignment horizontal="center" vertical="center" wrapText="1"/>
    </xf>
    <xf numFmtId="3" fontId="10" fillId="0" borderId="2" applyAlignment="1" pivotButton="0" quotePrefix="0" xfId="0">
      <alignment horizontal="center" vertical="center" wrapText="1"/>
    </xf>
    <xf numFmtId="3" fontId="11" fillId="0" borderId="2" applyAlignment="1" pivotButton="0" quotePrefix="0" xfId="0">
      <alignment horizontal="center" vertical="center" wrapText="1"/>
    </xf>
    <xf numFmtId="3" fontId="12" fillId="0" borderId="2" applyAlignment="1" pivotButton="0" quotePrefix="0" xfId="0">
      <alignment horizontal="center" vertical="center" wrapText="1"/>
    </xf>
    <xf numFmtId="166" fontId="6" fillId="0" borderId="2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 wrapText="1" indent="1"/>
    </xf>
    <xf numFmtId="0" fontId="9" fillId="4" borderId="2" applyAlignment="1" pivotButton="0" quotePrefix="0" xfId="0">
      <alignment horizontal="center" vertical="center" wrapText="1"/>
    </xf>
    <xf numFmtId="3" fontId="10" fillId="4" borderId="2" applyAlignment="1" pivotButton="0" quotePrefix="0" xfId="0">
      <alignment horizontal="center" vertical="center" wrapText="1"/>
    </xf>
    <xf numFmtId="3" fontId="11" fillId="4" borderId="2" applyAlignment="1" pivotButton="0" quotePrefix="0" xfId="0">
      <alignment horizontal="center" vertical="center" wrapText="1"/>
    </xf>
    <xf numFmtId="3" fontId="12" fillId="4" borderId="2" applyAlignment="1" pivotButton="0" quotePrefix="0" xfId="0">
      <alignment horizontal="center" vertical="center" wrapText="1"/>
    </xf>
    <xf numFmtId="166" fontId="6" fillId="4" borderId="2" applyAlignment="1" pivotButton="0" quotePrefix="0" xfId="0">
      <alignment horizontal="center" vertical="center" wrapText="1"/>
    </xf>
    <xf numFmtId="0" fontId="13" fillId="4" borderId="2" applyAlignment="1" pivotButton="0" quotePrefix="0" xfId="0">
      <alignment horizontal="left" vertical="center" wrapText="1" indent="1"/>
    </xf>
    <xf numFmtId="0" fontId="9" fillId="6" borderId="0" applyAlignment="1" pivotButton="0" quotePrefix="0" xfId="0">
      <alignment horizontal="center" vertical="center" wrapText="1"/>
    </xf>
    <xf numFmtId="3" fontId="6" fillId="6" borderId="0" applyAlignment="1" pivotButton="0" quotePrefix="0" xfId="0">
      <alignment horizontal="center" vertical="center" wrapText="1"/>
    </xf>
    <xf numFmtId="3" fontId="14" fillId="6" borderId="0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left" vertical="center" wrapText="1" indent="1"/>
    </xf>
    <xf numFmtId="0" fontId="0" fillId="5" borderId="0" pivotButton="0" quotePrefix="0" xfId="0"/>
    <xf numFmtId="167" fontId="12" fillId="0" borderId="2" applyAlignment="1" pivotButton="0" quotePrefix="0" xfId="0">
      <alignment horizontal="center" vertical="center" wrapText="1"/>
    </xf>
    <xf numFmtId="1" fontId="6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15" fillId="0" borderId="2" applyAlignment="1" pivotButton="0" quotePrefix="0" xfId="0">
      <alignment horizontal="left" vertical="center" indent="1"/>
    </xf>
    <xf numFmtId="1" fontId="11" fillId="0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169" fontId="17" fillId="4" borderId="0" applyAlignment="1" pivotButton="0" quotePrefix="0" xfId="0">
      <alignment horizontal="center" vertical="center" wrapText="1"/>
    </xf>
    <xf numFmtId="169" fontId="18" fillId="2" borderId="0" applyAlignment="1" pivotButton="0" quotePrefix="0" xfId="0">
      <alignment horizontal="center" vertical="center" wrapText="1"/>
    </xf>
    <xf numFmtId="0" fontId="0" fillId="6" borderId="0" pivotButton="0" quotePrefix="0" xfId="0"/>
    <xf numFmtId="168" fontId="11" fillId="0" borderId="2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left" vertical="top" wrapText="1" indent="1"/>
    </xf>
    <xf numFmtId="0" fontId="16" fillId="0" borderId="2" applyAlignment="1" pivotButton="0" quotePrefix="0" xfId="0">
      <alignment horizontal="left" vertical="center" indent="1"/>
    </xf>
    <xf numFmtId="3" fontId="14" fillId="6" borderId="2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 indent="1"/>
    </xf>
    <xf numFmtId="0" fontId="15" fillId="0" borderId="0" applyAlignment="1" pivotButton="0" quotePrefix="0" xfId="0">
      <alignment horizontal="left" vertical="top" wrapText="1" indent="1"/>
    </xf>
  </cellXfs>
  <cellStyles count="1">
    <cellStyle name="Normal" xfId="0" builtinId="0" hidden="0"/>
  </cellStyles>
  <dxfs count="1">
    <dxf>
      <font>
        <name val="Candara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  <col width="30" customWidth="1" min="8" max="8"/>
    <col width="2" customWidth="1" min="9" max="9"/>
    <col width="2" customWidth="1" min="10" max="10"/>
  </cols>
  <sheetData>
    <row r="2" ht="34" customHeight="1">
      <c r="B2" s="1" t="inlineStr">
        <is>
          <t>DAILY PRODUCTION REPORT</t>
        </is>
      </c>
      <c r="G2" s="2">
        <f>"OEE "&amp;TEXT(H29,"0%")</f>
        <v/>
      </c>
    </row>
    <row r="3">
      <c r="B3" s="3" t="inlineStr">
        <is>
          <t>Riverbend Foods (illustrative) · Plant 2 · Line 3 – granola bar flow-wrap</t>
        </is>
      </c>
      <c r="G3" s="4">
        <f>IF(H29&gt;=0.8,"at or above 80% goal",IF(H29&gt;=0.7,"below 80% goal","well below goal"))</f>
        <v/>
      </c>
    </row>
    <row r="5">
      <c r="B5" s="5" t="inlineStr">
        <is>
          <t>Date</t>
        </is>
      </c>
      <c r="C5" s="6" t="n">
        <v>46316</v>
      </c>
      <c r="D5" s="7" t="n"/>
      <c r="E5" s="5" t="inlineStr">
        <is>
          <t>Shift</t>
        </is>
      </c>
      <c r="F5" s="8" t="inlineStr">
        <is>
          <t>A  ·  06:00–14:00</t>
        </is>
      </c>
      <c r="G5" s="7" t="n"/>
      <c r="H5" s="7" t="n"/>
    </row>
    <row r="6">
      <c r="B6" s="5" t="inlineStr">
        <is>
          <t>Supervisor</t>
        </is>
      </c>
      <c r="C6" s="8" t="inlineStr">
        <is>
          <t>T. Okonkwo</t>
        </is>
      </c>
      <c r="D6" s="7" t="n"/>
      <c r="E6" s="5" t="inlineStr">
        <is>
          <t>Product</t>
        </is>
      </c>
      <c r="F6" s="8" t="inlineStr">
        <is>
          <t>Oat &amp; honey 40 g · SKU GB-40</t>
        </is>
      </c>
      <c r="G6" s="7" t="n"/>
      <c r="H6" s="7" t="n"/>
    </row>
    <row r="8">
      <c r="B8" s="9" t="inlineStr">
        <is>
          <t>Hourly output</t>
        </is>
      </c>
      <c r="C8" s="10" t="n"/>
      <c r="D8" s="10" t="n"/>
      <c r="E8" s="10" t="n"/>
      <c r="F8" s="10" t="n"/>
      <c r="G8" s="10" t="n"/>
      <c r="H8" s="10" t="n"/>
    </row>
    <row r="9">
      <c r="B9" s="11" t="inlineStr">
        <is>
          <t>Hour</t>
        </is>
      </c>
      <c r="C9" s="11" t="inlineStr">
        <is>
          <t>Target</t>
        </is>
      </c>
      <c r="D9" s="11" t="inlineStr">
        <is>
          <t>Actual</t>
        </is>
      </c>
      <c r="E9" s="11" t="inlineStr">
        <is>
          <t>Cum. target</t>
        </is>
      </c>
      <c r="F9" s="11" t="inlineStr">
        <is>
          <t>Cum. actual</t>
        </is>
      </c>
      <c r="G9" s="11" t="inlineStr">
        <is>
          <t>Var. (cum.)</t>
        </is>
      </c>
      <c r="H9" s="12" t="inlineStr">
        <is>
          <t>Notes</t>
        </is>
      </c>
    </row>
    <row r="10">
      <c r="B10" s="13" t="inlineStr">
        <is>
          <t>06:00</t>
        </is>
      </c>
      <c r="C10" s="14" t="n">
        <v>2040</v>
      </c>
      <c r="D10" s="15" t="n">
        <v>1980</v>
      </c>
      <c r="E10" s="14">
        <f>SUM($C$10:C10)</f>
        <v/>
      </c>
      <c r="F10" s="16">
        <f>IF(D10="","",SUM($D$10:D10))</f>
        <v/>
      </c>
      <c r="G10" s="17">
        <f>IF(D10="","",F10-E10)</f>
        <v/>
      </c>
      <c r="H10" s="18" t="inlineStr">
        <is>
          <t>Start-up, first bars at 06:07</t>
        </is>
      </c>
    </row>
    <row r="11">
      <c r="B11" s="19" t="inlineStr">
        <is>
          <t>07:00</t>
        </is>
      </c>
      <c r="C11" s="20" t="n">
        <v>2040</v>
      </c>
      <c r="D11" s="21" t="n">
        <v>2060</v>
      </c>
      <c r="E11" s="20">
        <f>SUM($C$10:C11)</f>
        <v/>
      </c>
      <c r="F11" s="22">
        <f>IF(D11="","",SUM($D$10:D11))</f>
        <v/>
      </c>
      <c r="G11" s="23">
        <f>IF(D11="","",F11-E11)</f>
        <v/>
      </c>
      <c r="H11" s="24" t="inlineStr"/>
    </row>
    <row r="12">
      <c r="B12" s="13" t="inlineStr">
        <is>
          <t>08:00</t>
        </is>
      </c>
      <c r="C12" s="14" t="n">
        <v>1530</v>
      </c>
      <c r="D12" s="15" t="n">
        <v>1410</v>
      </c>
      <c r="E12" s="14">
        <f>SUM($C$10:C12)</f>
        <v/>
      </c>
      <c r="F12" s="16">
        <f>IF(D12="","",SUM($D$10:D12))</f>
        <v/>
      </c>
      <c r="G12" s="17">
        <f>IF(D12="","",F12-E12)</f>
        <v/>
      </c>
      <c r="H12" s="18" t="inlineStr">
        <is>
          <t>15 min break</t>
        </is>
      </c>
    </row>
    <row r="13">
      <c r="B13" s="19" t="inlineStr">
        <is>
          <t>09:00</t>
        </is>
      </c>
      <c r="C13" s="20" t="n">
        <v>2040</v>
      </c>
      <c r="D13" s="21" t="n">
        <v>1150</v>
      </c>
      <c r="E13" s="20">
        <f>SUM($C$10:C13)</f>
        <v/>
      </c>
      <c r="F13" s="22">
        <f>IF(D13="","",SUM($D$10:D13))</f>
        <v/>
      </c>
      <c r="G13" s="23">
        <f>IF(D13="","",F13-E13)</f>
        <v/>
      </c>
      <c r="H13" s="24" t="inlineStr">
        <is>
          <t>Film jam 09:12–09:46</t>
        </is>
      </c>
    </row>
    <row r="14">
      <c r="B14" s="13" t="inlineStr">
        <is>
          <t>10:00</t>
        </is>
      </c>
      <c r="C14" s="14" t="n">
        <v>2040</v>
      </c>
      <c r="D14" s="15" t="n">
        <v>2010</v>
      </c>
      <c r="E14" s="14">
        <f>SUM($C$10:C14)</f>
        <v/>
      </c>
      <c r="F14" s="16">
        <f>IF(D14="","",SUM($D$10:D14))</f>
        <v/>
      </c>
      <c r="G14" s="17">
        <f>IF(D14="","",F14-E14)</f>
        <v/>
      </c>
      <c r="H14" s="18" t="inlineStr"/>
    </row>
    <row r="15">
      <c r="B15" s="19" t="inlineStr">
        <is>
          <t>11:00</t>
        </is>
      </c>
      <c r="C15" s="20" t="n">
        <v>2040</v>
      </c>
      <c r="D15" s="21" t="n">
        <v>1740</v>
      </c>
      <c r="E15" s="20">
        <f>SUM($C$10:C15)</f>
        <v/>
      </c>
      <c r="F15" s="22">
        <f>IF(D15="","",SUM($D$10:D15))</f>
        <v/>
      </c>
      <c r="G15" s="23">
        <f>IF(D15="","",F15-E15)</f>
        <v/>
      </c>
      <c r="H15" s="24" t="inlineStr">
        <is>
          <t>Changeover to 40 g wrapper, 12 min</t>
        </is>
      </c>
    </row>
    <row r="16">
      <c r="B16" s="13" t="inlineStr">
        <is>
          <t>12:00</t>
        </is>
      </c>
      <c r="C16" s="14" t="n">
        <v>1530</v>
      </c>
      <c r="D16" s="15" t="n">
        <v>1320</v>
      </c>
      <c r="E16" s="14">
        <f>SUM($C$10:C16)</f>
        <v/>
      </c>
      <c r="F16" s="16">
        <f>IF(D16="","",SUM($D$10:D16))</f>
        <v/>
      </c>
      <c r="G16" s="17">
        <f>IF(D16="","",F16-E16)</f>
        <v/>
      </c>
      <c r="H16" s="18" t="inlineStr">
        <is>
          <t>15 min break</t>
        </is>
      </c>
    </row>
    <row r="17">
      <c r="B17" s="19" t="inlineStr">
        <is>
          <t>13:00</t>
        </is>
      </c>
      <c r="C17" s="20" t="n">
        <v>2040</v>
      </c>
      <c r="D17" s="21" t="n">
        <v>1890</v>
      </c>
      <c r="E17" s="20">
        <f>SUM($C$10:C17)</f>
        <v/>
      </c>
      <c r="F17" s="22">
        <f>IF(D17="","",SUM($D$10:D17))</f>
        <v/>
      </c>
      <c r="G17" s="23">
        <f>IF(D17="","",F17-E17)</f>
        <v/>
      </c>
      <c r="H17" s="24" t="inlineStr">
        <is>
          <t>Label reel change 8 min</t>
        </is>
      </c>
    </row>
    <row r="18">
      <c r="B18" s="25" t="inlineStr">
        <is>
          <t>Shift</t>
        </is>
      </c>
      <c r="C18" s="26">
        <f>SUM(C10:C17)</f>
        <v/>
      </c>
      <c r="D18" s="27">
        <f>SUM(D10:D17)</f>
        <v/>
      </c>
      <c r="E18" s="28">
        <f>TEXT(D18/C18,"0.0%")&amp;" of target  ·  worst hour: "&amp;INDEX(B10:B17,MATCH(MIN(D10:D17),D10:D17,0))&amp;" ("&amp;TEXT(MIN(D10:D17),"#,##0")&amp;")"</f>
        <v/>
      </c>
    </row>
    <row r="20">
      <c r="B20" s="9" t="inlineStr">
        <is>
          <t>Downtime log</t>
        </is>
      </c>
      <c r="C20" s="10" t="n"/>
      <c r="D20" s="10" t="n"/>
      <c r="E20" s="10" t="n"/>
      <c r="F20" s="10" t="n"/>
      <c r="G20" s="10" t="n"/>
      <c r="H20" s="10" t="n"/>
    </row>
    <row r="21">
      <c r="B21" s="11" t="inlineStr">
        <is>
          <t>Start</t>
        </is>
      </c>
      <c r="C21" s="11" t="inlineStr">
        <is>
          <t>End</t>
        </is>
      </c>
      <c r="D21" s="11" t="inlineStr">
        <is>
          <t>Minutes</t>
        </is>
      </c>
      <c r="E21" s="11" t="inlineStr">
        <is>
          <t>Code</t>
        </is>
      </c>
      <c r="F21" s="11" t="inlineStr">
        <is>
          <t>Planned?</t>
        </is>
      </c>
      <c r="G21" s="29" t="n"/>
      <c r="H21" s="12" t="inlineStr">
        <is>
          <t>Reason / action</t>
        </is>
      </c>
    </row>
    <row r="22">
      <c r="B22" s="30" t="n">
        <v>0.3833333333333334</v>
      </c>
      <c r="C22" s="30" t="n">
        <v>0.4069444444444444</v>
      </c>
      <c r="D22" s="31">
        <f>IF(OR(B22="",C22=""),"",ROUND((C22-B22)*1440,0))</f>
        <v/>
      </c>
      <c r="E22" s="32" t="inlineStr">
        <is>
          <t>MECH</t>
        </is>
      </c>
      <c r="F22" s="33" t="inlineStr">
        <is>
          <t>No</t>
        </is>
      </c>
      <c r="G22" s="34" t="inlineStr">
        <is>
          <t>Film jam at sealing jaws; jaw heater re-set, maintenance ticket raised</t>
        </is>
      </c>
      <c r="H22" s="35" t="n"/>
    </row>
    <row r="23">
      <c r="B23" s="30" t="n">
        <v>0.4618055555555556</v>
      </c>
      <c r="C23" s="30" t="n">
        <v>0.4701388888888889</v>
      </c>
      <c r="D23" s="31">
        <f>IF(OR(B23="",C23=""),"",ROUND((C23-B23)*1440,0))</f>
        <v/>
      </c>
      <c r="E23" s="32" t="inlineStr">
        <is>
          <t>CHG</t>
        </is>
      </c>
      <c r="F23" s="33" t="inlineStr">
        <is>
          <t>Yes</t>
        </is>
      </c>
      <c r="G23" s="34" t="inlineStr">
        <is>
          <t>Wrapper changeover 38 g → 40 g</t>
        </is>
      </c>
      <c r="H23" s="35" t="n"/>
    </row>
    <row r="24">
      <c r="B24" s="30" t="n">
        <v>0.5555555555555556</v>
      </c>
      <c r="C24" s="30" t="n">
        <v>0.5611111111111111</v>
      </c>
      <c r="D24" s="31">
        <f>IF(OR(B24="",C24=""),"",ROUND((C24-B24)*1440,0))</f>
        <v/>
      </c>
      <c r="E24" s="32" t="inlineStr">
        <is>
          <t>MAT</t>
        </is>
      </c>
      <c r="F24" s="33" t="inlineStr">
        <is>
          <t>No</t>
        </is>
      </c>
      <c r="G24" s="34" t="inlineStr">
        <is>
          <t>Label reel ran out; spare not staged at line</t>
        </is>
      </c>
      <c r="H24" s="35" t="n"/>
    </row>
    <row r="25">
      <c r="B25" s="30" t="n"/>
      <c r="C25" s="30" t="n"/>
      <c r="D25" s="31">
        <f>IF(OR(B25="",C25=""),"",ROUND((C25-B25)*1440,0))</f>
        <v/>
      </c>
      <c r="E25" s="32" t="n"/>
      <c r="F25" s="33" t="n"/>
      <c r="G25" s="34" t="n"/>
      <c r="H25" s="35" t="n"/>
    </row>
    <row r="27">
      <c r="B27" s="9" t="inlineStr">
        <is>
          <t>OEE and quality</t>
        </is>
      </c>
      <c r="C27" s="10" t="n"/>
      <c r="D27" s="10" t="n"/>
      <c r="E27" s="10" t="n"/>
      <c r="F27" s="10" t="n"/>
      <c r="G27" s="10" t="n"/>
      <c r="H27" s="10" t="n"/>
    </row>
    <row r="28">
      <c r="B28" s="36" t="inlineStr">
        <is>
          <t>Planned time (min)</t>
        </is>
      </c>
      <c r="C28" s="35" t="n"/>
      <c r="D28" s="37" t="n">
        <v>450</v>
      </c>
      <c r="E28" s="38" t="inlineStr">
        <is>
          <t>Availability</t>
        </is>
      </c>
      <c r="F28" s="38" t="inlineStr">
        <is>
          <t>Performance</t>
        </is>
      </c>
      <c r="G28" s="38" t="inlineStr">
        <is>
          <t>Quality</t>
        </is>
      </c>
      <c r="H28" s="39" t="inlineStr">
        <is>
          <t>OEE</t>
        </is>
      </c>
    </row>
    <row r="29" ht="28" customHeight="1">
      <c r="B29" s="36" t="inlineStr">
        <is>
          <t>Downtime (min)</t>
        </is>
      </c>
      <c r="C29" s="35" t="n"/>
      <c r="D29" s="37">
        <f>SUM(D22:D25)</f>
        <v/>
      </c>
      <c r="E29" s="40">
        <f>D30/D28</f>
        <v/>
      </c>
      <c r="F29" s="40">
        <f>D31*D32/(D30*60)</f>
        <v/>
      </c>
      <c r="G29" s="40">
        <f>D35/D32</f>
        <v/>
      </c>
      <c r="H29" s="41">
        <f>E29*F29*G29</f>
        <v/>
      </c>
    </row>
    <row r="30">
      <c r="B30" s="36" t="inlineStr">
        <is>
          <t>Run time (min)</t>
        </is>
      </c>
      <c r="C30" s="35" t="n"/>
      <c r="D30" s="37">
        <f>D28-D29</f>
        <v/>
      </c>
      <c r="E30" s="28">
        <f>"Biggest loss: "&amp;IF(1-E29&gt;=MAX(1-F29,1-G29),"availability ("&amp;D29&amp;" min down)",IF(1-F29&gt;=1-G29,"speed – running below 40 bars/min","quality ("&amp;TEXT(D33+D34,"#,##0")&amp;" units scrapped or reworked)"))</f>
        <v/>
      </c>
      <c r="F30" s="42" t="n"/>
      <c r="G30" s="42" t="n"/>
      <c r="H30" s="42" t="n"/>
    </row>
    <row r="31">
      <c r="B31" s="36" t="inlineStr">
        <is>
          <t>Ideal cycle (sec/unit)</t>
        </is>
      </c>
      <c r="C31" s="35" t="n"/>
      <c r="D31" s="43" t="n">
        <v>1.5</v>
      </c>
      <c r="E31" s="42" t="n"/>
      <c r="F31" s="42" t="n"/>
      <c r="G31" s="42" t="n"/>
      <c r="H31" s="42" t="n"/>
    </row>
    <row r="32">
      <c r="B32" s="36" t="inlineStr">
        <is>
          <t>Total units</t>
        </is>
      </c>
      <c r="C32" s="35" t="n"/>
      <c r="D32" s="15">
        <f>D18</f>
        <v/>
      </c>
      <c r="E32" s="44" t="inlineStr">
        <is>
          <t>Planned time = 480 min shift − 30 min breaks. Availability = run time ÷ planned time. Performance = ideal cycle × total units ÷ run time. Quality = good ÷ total. OEE = A × P × Q.</t>
        </is>
      </c>
    </row>
    <row r="33">
      <c r="B33" s="36" t="inlineStr">
        <is>
          <t>Scrap (units)</t>
        </is>
      </c>
      <c r="C33" s="35" t="n"/>
      <c r="D33" s="15" t="n">
        <v>186</v>
      </c>
    </row>
    <row r="34">
      <c r="B34" s="36" t="inlineStr">
        <is>
          <t>Rework (units)</t>
        </is>
      </c>
      <c r="C34" s="35" t="n"/>
      <c r="D34" s="15" t="n">
        <v>64</v>
      </c>
    </row>
    <row r="35">
      <c r="B35" s="45" t="inlineStr">
        <is>
          <t>Good units</t>
        </is>
      </c>
      <c r="C35" s="35" t="n"/>
      <c r="D35" s="46">
        <f>D32-D33-D34</f>
        <v/>
      </c>
    </row>
    <row r="37" ht="20" customHeight="1">
      <c r="B37" s="47" t="inlineStr">
        <is>
          <t>Handover to shift B</t>
        </is>
      </c>
      <c r="D37" s="48" t="inlineStr">
        <is>
          <t>Jaw heater on sealing station 2 re-set at 09:40; maintenance ticket MT-4471 open. Stage a spare label reel at the line before 14:00. 40 g wrapper loaded, about 3,000 m left.</t>
        </is>
      </c>
    </row>
    <row r="38" ht="20" customHeight="1"/>
  </sheetData>
  <mergeCells count="25">
    <mergeCell ref="C6:D6"/>
    <mergeCell ref="F5:H5"/>
    <mergeCell ref="G2:H2"/>
    <mergeCell ref="C5:D5"/>
    <mergeCell ref="B3:F3"/>
    <mergeCell ref="B37:C38"/>
    <mergeCell ref="G23:H23"/>
    <mergeCell ref="B31:C31"/>
    <mergeCell ref="E18:H18"/>
    <mergeCell ref="D37:H38"/>
    <mergeCell ref="B2:F2"/>
    <mergeCell ref="G3:H3"/>
    <mergeCell ref="E30:H31"/>
    <mergeCell ref="B29:C29"/>
    <mergeCell ref="G24:H24"/>
    <mergeCell ref="B34:C34"/>
    <mergeCell ref="B28:C28"/>
    <mergeCell ref="E32:H35"/>
    <mergeCell ref="B30:C30"/>
    <mergeCell ref="F6:H6"/>
    <mergeCell ref="B33:C33"/>
    <mergeCell ref="G25:H25"/>
    <mergeCell ref="B32:C32"/>
    <mergeCell ref="G22:H22"/>
    <mergeCell ref="B35:C35"/>
  </mergeCells>
  <conditionalFormatting sqref="D10:D17">
    <cfRule type="expression" priority="1" dxfId="0">
      <formula>D10&lt;C10*0.9</formula>
    </cfRule>
  </conditionalFormatting>
  <conditionalFormatting sqref="G10:G17">
    <cfRule type="cellIs" priority="2" operator="lessThan" dxfId="0">
      <formula>0</formula>
    </cfRule>
  </conditionalFormatting>
  <dataValidations count="2">
    <dataValidation sqref="E22:E25" showDropDown="0" showInputMessage="0" showErrorMessage="0" allowBlank="1" type="list">
      <formula1>"MECH,ELEC,MAT,CHG,QA,STAFF,OTHER"</formula1>
    </dataValidation>
    <dataValidation sqref="F22:F25" showDropDown="0" showInputMessage="0" showErrorMessage="0" allowBlank="1" type="list">
      <formula1>"Yes,No"</formula1>
    </dataValidation>
  </dataValidations>
  <pageMargins left="0.4" right="0.4" top="0.45" bottom="0.4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2026-10-23T12:40:37Z</dcterms:created>
  <dcterms:modified xmlns:dcterms="http://purl.org/dc/terms/" xmlns:xsi="http://www.w3.org/2001/XMLSchema-instance" xsi:type="dcterms:W3CDTF">2026-10-23T12:40:37Z</dcterms:modified>
</cp:coreProperties>
</file>