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ily Cash Report" sheetId="1" state="visible" r:id="rId1"/>
    <sheet xmlns:r="http://schemas.openxmlformats.org/officeDocument/2006/relationships" name="October Log" sheetId="2" state="visible" r:id="rId2"/>
  </sheets>
  <definedNames>
    <definedName name="_xlnm.Print_Area" localSheetId="0">'Daily Cash Report'!$A$1:$H$35</definedName>
    <definedName name="_xlnm.Print_Area" localSheetId="1">'October Log'!$A$1:$H$42</definedName>
  </definedNames>
  <calcPr calcId="124519" fullCalcOnLoad="1"/>
</workbook>
</file>

<file path=xl/styles.xml><?xml version="1.0" encoding="utf-8"?>
<styleSheet xmlns="http://schemas.openxmlformats.org/spreadsheetml/2006/main">
  <numFmts count="7">
    <numFmt numFmtId="164" formatCode="yyyy-mm-dd"/>
    <numFmt numFmtId="165" formatCode="ddd d mmm yyyy"/>
    <numFmt numFmtId="166" formatCode="+#,##0.00;(#,##0.00);0.00"/>
    <numFmt numFmtId="167" formatCode="&quot;$&quot;0.00"/>
    <numFmt numFmtId="168" formatCode="+#,##0.00;(#,##0.00);&quot;–&quot;"/>
    <numFmt numFmtId="169" formatCode="ddd d"/>
    <numFmt numFmtId="170" formatCode="+0.00;(0.00);0.00"/>
  </numFmts>
  <fonts count="21">
    <font>
      <name val="Calibri"/>
      <family val="2"/>
      <color theme="1"/>
      <sz val="11"/>
      <scheme val="minor"/>
    </font>
    <font>
      <name val="Rockwell"/>
      <b val="1"/>
      <color rgb="006E1C30"/>
      <sz val="22"/>
    </font>
    <font>
      <name val="Courier New"/>
      <color rgb="007A6E70"/>
      <sz val="10"/>
    </font>
    <font>
      <name val="Courier New"/>
      <b val="1"/>
      <color rgb="007A6E70"/>
      <sz val="8.5"/>
    </font>
    <font>
      <name val="Courier New"/>
      <b val="1"/>
      <color rgb="002A2326"/>
      <sz val="10"/>
    </font>
    <font>
      <name val="Rockwell"/>
      <b val="1"/>
      <color rgb="00FFFFFF"/>
      <sz val="11"/>
    </font>
    <font>
      <name val="Courier New"/>
      <color rgb="002A2326"/>
      <sz val="10"/>
    </font>
    <font>
      <name val="Rockwell"/>
      <b val="1"/>
      <color rgb="006E1C30"/>
      <sz val="10.5"/>
    </font>
    <font>
      <name val="Courier New"/>
      <b val="1"/>
      <color rgb="006E1C30"/>
      <sz val="11"/>
    </font>
    <font>
      <name val="Courier New"/>
      <color rgb="002A2326"/>
      <sz val="9.5"/>
    </font>
    <font>
      <name val="Rockwell"/>
      <b val="1"/>
      <color rgb="006E1C30"/>
      <sz val="11"/>
    </font>
    <font>
      <name val="Courier New"/>
      <b val="1"/>
      <color rgb="006E1C30"/>
      <sz val="12"/>
    </font>
    <font>
      <name val="Courier New"/>
      <color rgb="002A2326"/>
      <sz val="9"/>
    </font>
    <font>
      <name val="Rockwell"/>
      <b val="1"/>
      <color rgb="002F6B45"/>
      <sz val="10"/>
    </font>
    <font>
      <name val="Courier New"/>
      <b val="1"/>
      <color rgb="002A2326"/>
      <sz val="9.5"/>
    </font>
    <font>
      <name val="Courier New"/>
      <b val="1"/>
      <color rgb="002A2326"/>
      <sz val="10.5"/>
    </font>
    <font>
      <name val="Courier New"/>
      <b val="1"/>
      <color rgb="006E1C30"/>
      <sz val="10.5"/>
    </font>
    <font>
      <name val="Courier New"/>
      <color rgb="007A6E70"/>
      <sz val="9"/>
    </font>
    <font>
      <name val="Rockwell"/>
      <b val="1"/>
      <color rgb="006E1C30"/>
      <sz val="17"/>
    </font>
    <font>
      <name val="Courier New"/>
      <b val="1"/>
      <color rgb="00FFFFFF"/>
      <sz val="8.5"/>
    </font>
    <font>
      <name val="Courier New"/>
      <b val="1"/>
      <color rgb="002A2326"/>
      <sz val="9"/>
    </font>
  </fonts>
  <fills count="5">
    <fill>
      <patternFill/>
    </fill>
    <fill>
      <patternFill patternType="gray125"/>
    </fill>
    <fill>
      <patternFill patternType="solid">
        <fgColor rgb="00FBF7EF"/>
      </patternFill>
    </fill>
    <fill>
      <patternFill patternType="solid">
        <fgColor rgb="009E2B45"/>
      </patternFill>
    </fill>
    <fill>
      <patternFill patternType="solid">
        <fgColor rgb="00F1E9DA"/>
      </patternFill>
    </fill>
  </fills>
  <borders count="4">
    <border>
      <left/>
      <right/>
      <top/>
      <bottom/>
      <diagonal/>
    </border>
    <border>
      <bottom style="double">
        <color rgb="009E2B45"/>
      </bottom>
    </border>
    <border>
      <bottom style="dashed">
        <color rgb="00BFB2A3"/>
      </bottom>
    </border>
    <border>
      <bottom style="thin">
        <color rgb="00E3D9CC"/>
      </bottom>
    </border>
  </borders>
  <cellStyleXfs count="1">
    <xf numFmtId="0" fontId="0" fillId="0" borderId="0"/>
  </cellStyleXfs>
  <cellXfs count="58">
    <xf numFmtId="0" fontId="0" fillId="0" borderId="0" pivotButton="0" quotePrefix="0" xfId="0"/>
    <xf numFmtId="0" fontId="0" fillId="2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2" borderId="0" applyAlignment="1" pivotButton="0" quotePrefix="0" xfId="0">
      <alignment horizontal="center" vertical="center" wrapText="1"/>
    </xf>
    <xf numFmtId="0" fontId="0" fillId="2" borderId="1" pivotButton="0" quotePrefix="0" xfId="0"/>
    <xf numFmtId="0" fontId="3" fillId="2" borderId="0" applyAlignment="1" pivotButton="0" quotePrefix="0" xfId="0">
      <alignment horizontal="left" vertical="center" wrapText="1" indent="1"/>
    </xf>
    <xf numFmtId="165" fontId="4" fillId="2" borderId="0" applyAlignment="1" pivotButton="0" quotePrefix="0" xfId="0">
      <alignment horizontal="left" vertical="center" inden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left" vertical="center" indent="1"/>
    </xf>
    <xf numFmtId="0" fontId="5" fillId="3" borderId="0" applyAlignment="1" pivotButton="0" quotePrefix="0" xfId="0">
      <alignment horizontal="left" vertical="center" wrapText="1" indent="1"/>
    </xf>
    <xf numFmtId="0" fontId="0" fillId="3" borderId="0" pivotButton="0" quotePrefix="0" xfId="0"/>
    <xf numFmtId="0" fontId="3" fillId="4" borderId="0" applyAlignment="1" pivotButton="0" quotePrefix="0" xfId="0">
      <alignment horizontal="left" vertical="center" wrapText="1" indent="1"/>
    </xf>
    <xf numFmtId="0" fontId="3" fillId="4" borderId="0" applyAlignment="1" pivotButton="0" quotePrefix="0" xfId="0">
      <alignment horizontal="center" vertical="center" wrapText="1"/>
    </xf>
    <xf numFmtId="0" fontId="9" fillId="2" borderId="2" applyAlignment="1" pivotButton="0" quotePrefix="0" xfId="0">
      <alignment horizontal="left" vertical="center" wrapText="1" indent="1"/>
    </xf>
    <xf numFmtId="4" fontId="4" fillId="2" borderId="2" applyAlignment="1" pivotButton="0" quotePrefix="0" xfId="0">
      <alignment horizontal="right" vertical="center" wrapText="1"/>
    </xf>
    <xf numFmtId="0" fontId="6" fillId="2" borderId="2" applyAlignment="1" pivotButton="0" quotePrefix="0" xfId="0">
      <alignment horizontal="left" vertical="center" wrapText="1" indent="1"/>
    </xf>
    <xf numFmtId="1" fontId="4" fillId="2" borderId="2" applyAlignment="1" pivotButton="0" quotePrefix="0" xfId="0">
      <alignment horizontal="center" vertical="center" wrapText="1"/>
    </xf>
    <xf numFmtId="4" fontId="6" fillId="2" borderId="2" applyAlignment="1" pivotButton="0" quotePrefix="0" xfId="0">
      <alignment horizontal="right" vertical="center" wrapText="1"/>
    </xf>
    <xf numFmtId="0" fontId="7" fillId="4" borderId="0" applyAlignment="1" pivotButton="0" quotePrefix="0" xfId="0">
      <alignment horizontal="left" vertical="center" wrapText="1" indent="1"/>
    </xf>
    <xf numFmtId="4" fontId="8" fillId="4" borderId="0" applyAlignment="1" pivotButton="0" quotePrefix="0" xfId="0">
      <alignment horizontal="right" vertical="center" wrapText="1"/>
    </xf>
    <xf numFmtId="0" fontId="9" fillId="2" borderId="0" applyAlignment="1" pivotButton="0" quotePrefix="0" xfId="0">
      <alignment horizontal="left" vertical="center" wrapText="1" indent="1"/>
    </xf>
    <xf numFmtId="4" fontId="4" fillId="2" borderId="0" applyAlignment="1" pivotButton="0" quotePrefix="0" xfId="0">
      <alignment horizontal="right" vertical="center" wrapText="1"/>
    </xf>
    <xf numFmtId="0" fontId="10" fillId="2" borderId="0" applyAlignment="1" pivotButton="0" quotePrefix="0" xfId="0">
      <alignment horizontal="left" vertical="center" wrapText="1" indent="1"/>
    </xf>
    <xf numFmtId="166" fontId="11" fillId="2" borderId="0" applyAlignment="1" pivotButton="0" quotePrefix="0" xfId="0">
      <alignment horizontal="right" vertical="center" wrapText="1"/>
    </xf>
    <xf numFmtId="0" fontId="12" fillId="2" borderId="0" applyAlignment="1" pivotButton="0" quotePrefix="0" xfId="0">
      <alignment horizontal="left" vertical="center" wrapText="1" indent="1"/>
    </xf>
    <xf numFmtId="167" fontId="6" fillId="2" borderId="0" applyAlignment="1" pivotButton="0" quotePrefix="0" xfId="0">
      <alignment horizontal="right" vertical="center" wrapText="1"/>
    </xf>
    <xf numFmtId="0" fontId="13" fillId="4" borderId="0" applyAlignment="1" pivotButton="0" quotePrefix="0" xfId="0">
      <alignment horizontal="center" vertical="center" wrapText="1"/>
    </xf>
    <xf numFmtId="0" fontId="0" fillId="4" borderId="0" pivotButton="0" quotePrefix="0" xfId="0"/>
    <xf numFmtId="0" fontId="14" fillId="2" borderId="2" applyAlignment="1" pivotButton="0" quotePrefix="0" xfId="0">
      <alignment horizontal="right" vertical="center" wrapText="1"/>
    </xf>
    <xf numFmtId="0" fontId="0" fillId="0" borderId="2" pivotButton="0" quotePrefix="0" xfId="0"/>
    <xf numFmtId="0" fontId="0" fillId="2" borderId="2" pivotButton="0" quotePrefix="0" xfId="0"/>
    <xf numFmtId="168" fontId="4" fillId="2" borderId="2" applyAlignment="1" pivotButton="0" quotePrefix="0" xfId="0">
      <alignment horizontal="right" vertical="center" wrapText="1"/>
    </xf>
    <xf numFmtId="4" fontId="15" fillId="4" borderId="0" applyAlignment="1" pivotButton="0" quotePrefix="0" xfId="0">
      <alignment horizontal="right" vertical="center" wrapText="1"/>
    </xf>
    <xf numFmtId="168" fontId="16" fillId="4" borderId="0" applyAlignment="1" pivotButton="0" quotePrefix="0" xfId="0">
      <alignment horizontal="right" vertical="center" wrapText="1"/>
    </xf>
    <xf numFmtId="0" fontId="17" fillId="2" borderId="0" applyAlignment="1" pivotButton="0" quotePrefix="0" xfId="0">
      <alignment horizontal="left" vertical="top" wrapText="1" indent="1"/>
    </xf>
    <xf numFmtId="0" fontId="12" fillId="2" borderId="0" applyAlignment="1" pivotButton="0" quotePrefix="0" xfId="0">
      <alignment horizontal="left" vertical="center" indent="1"/>
    </xf>
    <xf numFmtId="0" fontId="12" fillId="2" borderId="0" pivotButton="0" quotePrefix="0" xfId="0"/>
    <xf numFmtId="0" fontId="18" fillId="0" borderId="1" pivotButton="0" quotePrefix="0" xfId="0"/>
    <xf numFmtId="0" fontId="17" fillId="0" borderId="0" pivotButton="0" quotePrefix="0" xfId="0"/>
    <xf numFmtId="0" fontId="19" fillId="3" borderId="0" applyAlignment="1" pivotButton="0" quotePrefix="0" xfId="0">
      <alignment horizontal="center" vertical="center" wrapText="1"/>
    </xf>
    <xf numFmtId="169" fontId="9" fillId="0" borderId="3" applyAlignment="1" pivotButton="0" quotePrefix="0" xfId="0">
      <alignment horizontal="center" vertical="center" wrapText="1"/>
    </xf>
    <xf numFmtId="4" fontId="9" fillId="0" borderId="3" applyAlignment="1" pivotButton="0" quotePrefix="0" xfId="0">
      <alignment horizontal="right" vertical="center" wrapText="1"/>
    </xf>
    <xf numFmtId="170" fontId="14" fillId="0" borderId="3" applyAlignment="1" pivotButton="0" quotePrefix="0" xfId="0">
      <alignment horizontal="right" vertical="center" wrapText="1"/>
    </xf>
    <xf numFmtId="170" fontId="9" fillId="0" borderId="3" applyAlignment="1" pivotButton="0" quotePrefix="0" xfId="0">
      <alignment horizontal="right" vertical="center" wrapText="1"/>
    </xf>
    <xf numFmtId="0" fontId="20" fillId="0" borderId="3" applyAlignment="1" pivotButton="0" quotePrefix="0" xfId="0">
      <alignment horizontal="center" vertical="center" wrapText="1"/>
    </xf>
    <xf numFmtId="0" fontId="9" fillId="0" borderId="3" applyAlignment="1" pivotButton="0" quotePrefix="0" xfId="0">
      <alignment horizontal="center" vertical="center" wrapText="1"/>
    </xf>
    <xf numFmtId="169" fontId="9" fillId="4" borderId="3" applyAlignment="1" pivotButton="0" quotePrefix="0" xfId="0">
      <alignment horizontal="center" vertical="center" wrapText="1"/>
    </xf>
    <xf numFmtId="4" fontId="9" fillId="4" borderId="3" applyAlignment="1" pivotButton="0" quotePrefix="0" xfId="0">
      <alignment horizontal="right" vertical="center" wrapText="1"/>
    </xf>
    <xf numFmtId="170" fontId="14" fillId="4" borderId="3" applyAlignment="1" pivotButton="0" quotePrefix="0" xfId="0">
      <alignment horizontal="right" vertical="center" wrapText="1"/>
    </xf>
    <xf numFmtId="170" fontId="9" fillId="4" borderId="3" applyAlignment="1" pivotButton="0" quotePrefix="0" xfId="0">
      <alignment horizontal="right" vertical="center" wrapText="1"/>
    </xf>
    <xf numFmtId="0" fontId="20" fillId="4" borderId="3" applyAlignment="1" pivotButton="0" quotePrefix="0" xfId="0">
      <alignment horizontal="center" vertical="center" wrapText="1"/>
    </xf>
    <xf numFmtId="0" fontId="9" fillId="4" borderId="3" applyAlignment="1" pivotButton="0" quotePrefix="0" xfId="0">
      <alignment horizontal="center" vertical="center" wrapText="1"/>
    </xf>
    <xf numFmtId="0" fontId="0" fillId="0" borderId="3" pivotButton="0" quotePrefix="0" xfId="0"/>
    <xf numFmtId="0" fontId="0" fillId="4" borderId="3" pivotButton="0" quotePrefix="0" xfId="0"/>
    <xf numFmtId="0" fontId="14" fillId="0" borderId="0" applyAlignment="1" pivotButton="0" quotePrefix="0" xfId="0">
      <alignment horizontal="left" vertical="center" wrapText="1" indent="1"/>
    </xf>
    <xf numFmtId="1" fontId="16" fillId="4" borderId="0" applyAlignment="1" pivotButton="0" quotePrefix="0" xfId="0">
      <alignment horizontal="right" vertical="center" wrapText="1"/>
    </xf>
    <xf numFmtId="170" fontId="16" fillId="4" borderId="0" applyAlignment="1" pivotButton="0" quotePrefix="0" xfId="0">
      <alignment horizontal="right" vertical="center" wrapText="1"/>
    </xf>
    <xf numFmtId="10" fontId="16" fillId="4" borderId="0" applyAlignment="1" pivotButton="0" quotePrefix="0" xfId="0">
      <alignment horizontal="right" vertical="center" wrapText="1"/>
    </xf>
  </cellXfs>
  <cellStyles count="1">
    <cellStyle name="Normal" xfId="0" builtinId="0" hidden="0"/>
  </cellStyles>
  <dxfs count="3">
    <dxf>
      <font>
        <name val="Rockwell"/>
        <b val="1"/>
        <color rgb="00FFFFFF"/>
      </font>
      <fill>
        <patternFill patternType="solid">
          <fgColor rgb="009E2B45"/>
        </patternFill>
      </fill>
    </dxf>
    <dxf>
      <font>
        <name val="Courier New"/>
        <b val="1"/>
        <color rgb="009E2B45"/>
      </font>
    </dxf>
    <dxf>
      <font>
        <name val="Courier New"/>
        <b val="1"/>
        <color rgb="00FFFFFF"/>
      </font>
      <fill>
        <patternFill patternType="solid">
          <fgColor rgb="009E2B4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1:G45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20" customWidth="1" min="2" max="2"/>
    <col width="9" customWidth="1" min="3" max="3"/>
    <col width="13" customWidth="1" min="4" max="4"/>
    <col width="3" customWidth="1" min="5" max="5"/>
    <col width="31" customWidth="1" min="6" max="6"/>
    <col width="17" customWidth="1" min="7" max="7"/>
    <col width="2" customWidth="1" min="8" max="8"/>
    <col width="2" customWidth="1" min="9" max="9"/>
  </cols>
  <sheetData>
    <row r="1">
      <c r="B1" s="1" t="n"/>
      <c r="C1" s="1" t="n"/>
      <c r="D1" s="1" t="n"/>
      <c r="E1" s="1" t="n"/>
      <c r="F1" s="1" t="n"/>
      <c r="G1" s="1" t="n"/>
    </row>
    <row r="2" ht="34" customHeight="1">
      <c r="B2" s="2" t="inlineStr">
        <is>
          <t>DAILY CASH REPORT</t>
        </is>
      </c>
    </row>
    <row r="3">
      <c r="B3" s="3" t="inlineStr">
        <is>
          <t>Copperleaf Bakery Café · Store 4 (illustrative)</t>
        </is>
      </c>
    </row>
    <row r="4">
      <c r="B4" s="4" t="n"/>
      <c r="C4" s="4" t="n"/>
      <c r="D4" s="4" t="n"/>
      <c r="E4" s="4" t="n"/>
      <c r="F4" s="4" t="n"/>
      <c r="G4" s="4" t="n"/>
    </row>
    <row r="5">
      <c r="B5" s="5" t="inlineStr">
        <is>
          <t>DATE</t>
        </is>
      </c>
      <c r="C5" s="6" t="n">
        <v>46317</v>
      </c>
      <c r="E5" s="1" t="n"/>
      <c r="F5" s="5" t="inlineStr">
        <is>
          <t>REGISTER</t>
        </is>
      </c>
      <c r="G5" s="7" t="inlineStr">
        <is>
          <t>Front counter · R1</t>
        </is>
      </c>
    </row>
    <row r="6">
      <c r="B6" s="5" t="inlineStr">
        <is>
          <t>OPENED BY</t>
        </is>
      </c>
      <c r="C6" s="8" t="inlineStr">
        <is>
          <t>D. Alvarez 06:30</t>
        </is>
      </c>
      <c r="E6" s="1" t="n"/>
      <c r="F6" s="5" t="inlineStr">
        <is>
          <t>CLOSED BY</t>
        </is>
      </c>
      <c r="G6" s="7" t="inlineStr">
        <is>
          <t>K. Mensah 19:10</t>
        </is>
      </c>
    </row>
    <row r="7">
      <c r="B7" s="1" t="n"/>
      <c r="C7" s="1" t="n"/>
      <c r="D7" s="1" t="n"/>
      <c r="E7" s="1" t="n"/>
      <c r="F7" s="1" t="n"/>
      <c r="G7" s="1" t="n"/>
    </row>
    <row r="8">
      <c r="B8" s="9" t="inlineStr">
        <is>
          <t>1 · Cash count</t>
        </is>
      </c>
      <c r="C8" s="10" t="n"/>
      <c r="D8" s="10" t="n"/>
      <c r="E8" s="1" t="n"/>
      <c r="F8" s="9" t="inlineStr">
        <is>
          <t>2 · Expected cash</t>
        </is>
      </c>
      <c r="G8" s="10" t="n"/>
    </row>
    <row r="9">
      <c r="B9" s="11" t="inlineStr">
        <is>
          <t>Denomination</t>
        </is>
      </c>
      <c r="C9" s="12" t="inlineStr">
        <is>
          <t>Qty</t>
        </is>
      </c>
      <c r="D9" s="12" t="inlineStr">
        <is>
          <t>Amount</t>
        </is>
      </c>
      <c r="E9" s="1" t="n"/>
      <c r="F9" s="13" t="inlineStr">
        <is>
          <t>Opening float</t>
        </is>
      </c>
      <c r="G9" s="14" t="n">
        <v>200</v>
      </c>
    </row>
    <row r="10">
      <c r="B10" s="15" t="inlineStr">
        <is>
          <t>$100 bills</t>
        </is>
      </c>
      <c r="C10" s="16" t="n">
        <v>2</v>
      </c>
      <c r="D10" s="17">
        <f>C10*100</f>
        <v/>
      </c>
      <c r="E10" s="1" t="n"/>
      <c r="F10" s="13" t="inlineStr">
        <is>
          <t>+ Cash sales (Z report)</t>
        </is>
      </c>
      <c r="G10" s="14" t="n">
        <v>1562.35</v>
      </c>
    </row>
    <row r="11">
      <c r="B11" s="15" t="inlineStr">
        <is>
          <t>$50 bills</t>
        </is>
      </c>
      <c r="C11" s="16" t="n">
        <v>3</v>
      </c>
      <c r="D11" s="17">
        <f>C11*50</f>
        <v/>
      </c>
      <c r="E11" s="1" t="n"/>
      <c r="F11" s="13" t="inlineStr">
        <is>
          <t>+ Paid-ins</t>
        </is>
      </c>
      <c r="G11" s="14" t="n">
        <v>0</v>
      </c>
    </row>
    <row r="12">
      <c r="B12" s="15" t="inlineStr">
        <is>
          <t>$20 bills</t>
        </is>
      </c>
      <c r="C12" s="16" t="n">
        <v>41</v>
      </c>
      <c r="D12" s="17">
        <f>C12*20</f>
        <v/>
      </c>
      <c r="E12" s="1" t="n"/>
      <c r="F12" s="13" t="inlineStr">
        <is>
          <t>− Paid-outs (receipts)</t>
        </is>
      </c>
      <c r="G12" s="14" t="n">
        <v>38.75</v>
      </c>
    </row>
    <row r="13">
      <c r="B13" s="15" t="inlineStr">
        <is>
          <t>$10 bills</t>
        </is>
      </c>
      <c r="C13" s="16" t="n">
        <v>27</v>
      </c>
      <c r="D13" s="17">
        <f>C13*10</f>
        <v/>
      </c>
      <c r="E13" s="1" t="n"/>
      <c r="F13" s="18" t="inlineStr">
        <is>
          <t>Expected in drawer</t>
        </is>
      </c>
      <c r="G13" s="19">
        <f>G9+G10+G11-G12</f>
        <v/>
      </c>
    </row>
    <row r="14">
      <c r="B14" s="15" t="inlineStr">
        <is>
          <t>$5 bills</t>
        </is>
      </c>
      <c r="C14" s="16" t="n">
        <v>33</v>
      </c>
      <c r="D14" s="17">
        <f>C14*5</f>
        <v/>
      </c>
      <c r="E14" s="1" t="n"/>
      <c r="F14" s="20" t="inlineStr">
        <is>
          <t>Counted (section 1)</t>
        </is>
      </c>
      <c r="G14" s="21">
        <f>D21</f>
        <v/>
      </c>
    </row>
    <row r="15">
      <c r="B15" s="15" t="inlineStr">
        <is>
          <t>$1 bills</t>
        </is>
      </c>
      <c r="C15" s="16" t="n">
        <v>88</v>
      </c>
      <c r="D15" s="17">
        <f>C15*1</f>
        <v/>
      </c>
      <c r="E15" s="1" t="n"/>
      <c r="F15" s="22" t="inlineStr">
        <is>
          <t>Over / (short)</t>
        </is>
      </c>
      <c r="G15" s="23">
        <f>ROUND(G14-G13,2)</f>
        <v/>
      </c>
    </row>
    <row r="16">
      <c r="B16" s="15" t="inlineStr">
        <is>
          <t>Quarters</t>
        </is>
      </c>
      <c r="C16" s="16" t="n">
        <v>46</v>
      </c>
      <c r="D16" s="17">
        <f>C16*0.25</f>
        <v/>
      </c>
      <c r="E16" s="1" t="n"/>
      <c r="F16" s="24" t="inlineStr">
        <is>
          <t>Tolerance ±</t>
        </is>
      </c>
      <c r="G16" s="25" t="n">
        <v>5</v>
      </c>
    </row>
    <row r="17">
      <c r="B17" s="15" t="inlineStr">
        <is>
          <t>Dimes</t>
        </is>
      </c>
      <c r="C17" s="16" t="n">
        <v>38</v>
      </c>
      <c r="D17" s="17">
        <f>C17*0.1</f>
        <v/>
      </c>
      <c r="E17" s="1" t="n"/>
      <c r="F17" s="26">
        <f>IF(G15=0,"✓ Balanced to the cent",IF(ABS(G15)&lt;=G16,"✓ Within tolerance: note and initial","✗ Outside tolerance: recount, then call the manager"))</f>
        <v/>
      </c>
    </row>
    <row r="18">
      <c r="B18" s="15" t="inlineStr">
        <is>
          <t>Nickels</t>
        </is>
      </c>
      <c r="C18" s="16" t="n">
        <v>22</v>
      </c>
      <c r="D18" s="17">
        <f>C18*0.05</f>
        <v/>
      </c>
      <c r="E18" s="1" t="n"/>
      <c r="F18" s="1" t="n"/>
      <c r="G18" s="1" t="n"/>
    </row>
    <row r="19">
      <c r="B19" s="15" t="inlineStr">
        <is>
          <t>Pennies</t>
        </is>
      </c>
      <c r="C19" s="16" t="n">
        <v>64</v>
      </c>
      <c r="D19" s="17">
        <f>C19*0.01</f>
        <v/>
      </c>
      <c r="E19" s="1" t="n"/>
      <c r="F19" s="9" t="inlineStr">
        <is>
          <t>3 · Deposit</t>
        </is>
      </c>
      <c r="G19" s="10" t="n"/>
    </row>
    <row r="20">
      <c r="B20" s="15" t="inlineStr">
        <is>
          <t>Rolled coin ($)</t>
        </is>
      </c>
      <c r="C20" s="16" t="n">
        <v>10</v>
      </c>
      <c r="D20" s="17">
        <f>C20*1</f>
        <v/>
      </c>
      <c r="E20" s="1" t="n"/>
      <c r="F20" s="13" t="inlineStr">
        <is>
          <t>Counted cash</t>
        </is>
      </c>
      <c r="G20" s="17">
        <f>D21</f>
        <v/>
      </c>
    </row>
    <row r="21">
      <c r="B21" s="18" t="inlineStr">
        <is>
          <t>Total counted</t>
        </is>
      </c>
      <c r="C21" s="27" t="n"/>
      <c r="D21" s="19">
        <f>SUM(D10:D20)</f>
        <v/>
      </c>
      <c r="E21" s="1" t="n"/>
      <c r="F21" s="13" t="inlineStr">
        <is>
          <t>− Float for tomorrow</t>
        </is>
      </c>
      <c r="G21" s="17" t="n">
        <v>200</v>
      </c>
    </row>
    <row r="22">
      <c r="B22" s="1" t="n"/>
      <c r="C22" s="1" t="n"/>
      <c r="D22" s="1" t="n"/>
      <c r="E22" s="1" t="n"/>
      <c r="F22" s="18" t="inlineStr">
        <is>
          <t>Deposit amount</t>
        </is>
      </c>
      <c r="G22" s="19">
        <f>G20-G21</f>
        <v/>
      </c>
    </row>
    <row r="23">
      <c r="B23" s="1" t="n"/>
      <c r="C23" s="1" t="n"/>
      <c r="D23" s="1" t="n"/>
      <c r="E23" s="1" t="n"/>
      <c r="F23" s="13" t="inlineStr">
        <is>
          <t>Bag no. / slip no.</t>
        </is>
      </c>
      <c r="G23" s="28" t="inlineStr">
        <is>
          <t>B-20418 / 7735</t>
        </is>
      </c>
    </row>
    <row r="24">
      <c r="B24" s="9" t="inlineStr">
        <is>
          <t>4 · Other tenders &amp; total sales</t>
        </is>
      </c>
      <c r="C24" s="10" t="n"/>
      <c r="D24" s="10" t="n"/>
      <c r="E24" s="10" t="n"/>
      <c r="F24" s="10" t="n"/>
      <c r="G24" s="10" t="n"/>
    </row>
    <row r="25">
      <c r="B25" s="11" t="inlineStr">
        <is>
          <t>Tender</t>
        </is>
      </c>
      <c r="C25" s="27" t="n"/>
      <c r="D25" s="12" t="inlineStr">
        <is>
          <t>Per POS</t>
        </is>
      </c>
      <c r="E25" s="27" t="n"/>
      <c r="F25" s="12" t="inlineStr">
        <is>
          <t>Settled / counted</t>
        </is>
      </c>
      <c r="G25" s="12" t="inlineStr">
        <is>
          <t>Difference</t>
        </is>
      </c>
    </row>
    <row r="26">
      <c r="B26" s="15" t="inlineStr">
        <is>
          <t>Cash</t>
        </is>
      </c>
      <c r="C26" s="29" t="n"/>
      <c r="D26" s="17" t="n">
        <v>1562.35</v>
      </c>
      <c r="E26" s="30" t="n"/>
      <c r="F26" s="17">
        <f>G10+G15</f>
        <v/>
      </c>
      <c r="G26" s="31">
        <f>ROUND(F26-D26,2)</f>
        <v/>
      </c>
    </row>
    <row r="27">
      <c r="B27" s="15" t="inlineStr">
        <is>
          <t>Card (batch #3381)</t>
        </is>
      </c>
      <c r="C27" s="29" t="n"/>
      <c r="D27" s="17" t="n">
        <v>3284.9</v>
      </c>
      <c r="E27" s="30" t="n"/>
      <c r="F27" s="17" t="n">
        <v>3284.9</v>
      </c>
      <c r="G27" s="31">
        <f>ROUND(F27-D27,2)</f>
        <v/>
      </c>
    </row>
    <row r="28">
      <c r="B28" s="15" t="inlineStr">
        <is>
          <t>Gift cards redeemed</t>
        </is>
      </c>
      <c r="C28" s="29" t="n"/>
      <c r="D28" s="17" t="n">
        <v>64</v>
      </c>
      <c r="E28" s="30" t="n"/>
      <c r="F28" s="17" t="n">
        <v>64</v>
      </c>
      <c r="G28" s="31">
        <f>ROUND(F28-D28,2)</f>
        <v/>
      </c>
    </row>
    <row r="29">
      <c r="B29" s="18" t="inlineStr">
        <is>
          <t>Total sales</t>
        </is>
      </c>
      <c r="C29" s="27" t="n"/>
      <c r="D29" s="19">
        <f>SUM(D26:D28)</f>
        <v/>
      </c>
      <c r="E29" s="27" t="n"/>
      <c r="F29" s="32">
        <f>SUM(F26:F28)</f>
        <v/>
      </c>
      <c r="G29" s="33">
        <f>ROUND(F29-D29,2)</f>
        <v/>
      </c>
    </row>
    <row r="30">
      <c r="B30" s="1" t="n"/>
      <c r="C30" s="1" t="n"/>
      <c r="D30" s="1" t="n"/>
      <c r="E30" s="1" t="n"/>
      <c r="F30" s="1" t="n"/>
      <c r="G30" s="1" t="n"/>
    </row>
    <row r="31">
      <c r="B31" s="34" t="inlineStr">
        <is>
          <t>Notes: Paid-out $38.75 to Hillside Dairy (milk, receipt #5521). Short $3.56 – likely change error during the 12:00–13:00 rush; no voids or no-sales flagged on the Z report.</t>
        </is>
      </c>
    </row>
    <row r="32"/>
    <row r="33">
      <c r="B33" s="1" t="n"/>
      <c r="C33" s="1" t="n"/>
      <c r="D33" s="1" t="n"/>
      <c r="E33" s="1" t="n"/>
      <c r="F33" s="1" t="n"/>
      <c r="G33" s="1" t="n"/>
    </row>
    <row r="34">
      <c r="B34" s="35" t="inlineStr">
        <is>
          <t>Counted by: K. Mensah</t>
        </is>
      </c>
      <c r="D34" s="36" t="inlineStr">
        <is>
          <t>Witness: J. Ruiz</t>
        </is>
      </c>
      <c r="E34" s="1" t="n"/>
      <c r="F34" s="24" t="inlineStr">
        <is>
          <t>Manager review: ________</t>
        </is>
      </c>
      <c r="G34" s="1" t="n"/>
    </row>
    <row r="35">
      <c r="B35" s="1" t="n"/>
      <c r="C35" s="1" t="n"/>
      <c r="D35" s="1" t="n"/>
      <c r="E35" s="1" t="n"/>
      <c r="F35" s="1" t="n"/>
      <c r="G35" s="1" t="n"/>
    </row>
    <row r="36">
      <c r="B36" s="1" t="n"/>
      <c r="C36" s="1" t="n"/>
      <c r="D36" s="1" t="n"/>
      <c r="E36" s="1" t="n"/>
      <c r="F36" s="1" t="n"/>
      <c r="G36" s="1" t="n"/>
    </row>
    <row r="37">
      <c r="B37" s="1" t="n"/>
      <c r="C37" s="1" t="n"/>
      <c r="D37" s="1" t="n"/>
      <c r="E37" s="1" t="n"/>
      <c r="F37" s="1" t="n"/>
      <c r="G37" s="1" t="n"/>
    </row>
    <row r="38">
      <c r="B38" s="1" t="n"/>
      <c r="C38" s="1" t="n"/>
      <c r="D38" s="1" t="n"/>
      <c r="E38" s="1" t="n"/>
      <c r="F38" s="1" t="n"/>
      <c r="G38" s="1" t="n"/>
    </row>
    <row r="39">
      <c r="B39" s="1" t="n"/>
      <c r="C39" s="1" t="n"/>
      <c r="D39" s="1" t="n"/>
      <c r="E39" s="1" t="n"/>
      <c r="F39" s="1" t="n"/>
      <c r="G39" s="1" t="n"/>
    </row>
    <row r="40">
      <c r="B40" s="1" t="n"/>
      <c r="C40" s="1" t="n"/>
      <c r="D40" s="1" t="n"/>
      <c r="E40" s="1" t="n"/>
      <c r="F40" s="1" t="n"/>
      <c r="G40" s="1" t="n"/>
    </row>
    <row r="41">
      <c r="B41" s="1" t="n"/>
      <c r="C41" s="1" t="n"/>
      <c r="D41" s="1" t="n"/>
      <c r="E41" s="1" t="n"/>
      <c r="F41" s="1" t="n"/>
      <c r="G41" s="1" t="n"/>
    </row>
    <row r="42">
      <c r="B42" s="1" t="n"/>
      <c r="C42" s="1" t="n"/>
      <c r="D42" s="1" t="n"/>
      <c r="E42" s="1" t="n"/>
      <c r="F42" s="1" t="n"/>
      <c r="G42" s="1" t="n"/>
    </row>
    <row r="43">
      <c r="B43" s="1" t="n"/>
      <c r="C43" s="1" t="n"/>
      <c r="D43" s="1" t="n"/>
      <c r="E43" s="1" t="n"/>
      <c r="F43" s="1" t="n"/>
      <c r="G43" s="1" t="n"/>
    </row>
    <row r="44">
      <c r="B44" s="1" t="n"/>
      <c r="C44" s="1" t="n"/>
      <c r="D44" s="1" t="n"/>
      <c r="E44" s="1" t="n"/>
      <c r="F44" s="1" t="n"/>
      <c r="G44" s="1" t="n"/>
    </row>
    <row r="45">
      <c r="B45" s="1" t="n"/>
      <c r="C45" s="1" t="n"/>
      <c r="D45" s="1" t="n"/>
      <c r="E45" s="1" t="n"/>
      <c r="F45" s="1" t="n"/>
      <c r="G45" s="1" t="n"/>
    </row>
  </sheetData>
  <mergeCells count="15">
    <mergeCell ref="B3:G3"/>
    <mergeCell ref="B2:G2"/>
    <mergeCell ref="B24:G24"/>
    <mergeCell ref="C6:D6"/>
    <mergeCell ref="B29:C29"/>
    <mergeCell ref="B8:D8"/>
    <mergeCell ref="F19:G19"/>
    <mergeCell ref="C5:D5"/>
    <mergeCell ref="B28:C28"/>
    <mergeCell ref="B31:G32"/>
    <mergeCell ref="B34:C34"/>
    <mergeCell ref="B26:C26"/>
    <mergeCell ref="B27:C27"/>
    <mergeCell ref="F17:G17"/>
    <mergeCell ref="F8:G8"/>
  </mergeCells>
  <conditionalFormatting sqref="F17">
    <cfRule type="expression" priority="1" dxfId="0">
      <formula>LEFT($F$17,1)="✗"</formula>
    </cfRule>
  </conditionalFormatting>
  <conditionalFormatting sqref="G15">
    <cfRule type="expression" priority="2" dxfId="1">
      <formula>ABS($G$15)&gt;$G$16</formula>
    </cfRule>
  </conditionalFormatting>
  <pageMargins left="0.4" right="0.4" top="0.45" bottom="0.45" header="0.5" footer="0.5"/>
  <pageSetup orientation="portrait" paperSize="1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B2:G42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4" customWidth="1" min="2" max="2"/>
    <col width="14" customWidth="1" min="3" max="3"/>
    <col width="14" customWidth="1" min="4" max="4"/>
    <col width="13" customWidth="1" min="5" max="5"/>
    <col width="13" customWidth="1" min="6" max="6"/>
    <col width="24" customWidth="1" min="7" max="7"/>
    <col width="2" customWidth="1" min="8" max="8"/>
    <col width="2" customWidth="1" min="9" max="9"/>
  </cols>
  <sheetData>
    <row r="2">
      <c r="B2" s="37" t="inlineStr">
        <is>
          <t>Over / short log · October 2026</t>
        </is>
      </c>
    </row>
    <row r="3">
      <c r="B3" s="38" t="inlineStr">
        <is>
          <t>Copperleaf Bakery Café · Store 4 (illustrative) · tolerance ±$5.00 per day</t>
        </is>
      </c>
    </row>
    <row r="5">
      <c r="B5" s="39" t="inlineStr">
        <is>
          <t>Date</t>
        </is>
      </c>
      <c r="C5" s="39" t="inlineStr">
        <is>
          <t>Cash sales</t>
        </is>
      </c>
      <c r="D5" s="39" t="inlineStr">
        <is>
          <t>Over/(short)</t>
        </is>
      </c>
      <c r="E5" s="39" t="inlineStr">
        <is>
          <t>Running total</t>
        </is>
      </c>
      <c r="F5" s="39" t="inlineStr">
        <is>
          <t>Flag</t>
        </is>
      </c>
      <c r="G5" s="39" t="inlineStr">
        <is>
          <t>Closed by</t>
        </is>
      </c>
    </row>
    <row r="6">
      <c r="B6" s="40" t="n">
        <v>46296</v>
      </c>
      <c r="C6" s="41" t="n">
        <v>1488.2</v>
      </c>
      <c r="D6" s="42" t="n">
        <v>0</v>
      </c>
      <c r="E6" s="43">
        <f>IF(D6="","",SUM($D$6:D6))</f>
        <v/>
      </c>
      <c r="F6" s="44">
        <f>IF(D6="","",IF(ABS(D6)&gt;5,"INVESTIGATE",IF(D6=0,"✓","ok")))</f>
        <v/>
      </c>
      <c r="G6" s="45" t="inlineStr">
        <is>
          <t>D. Alvarez</t>
        </is>
      </c>
    </row>
    <row r="7">
      <c r="B7" s="46" t="n">
        <v>46297</v>
      </c>
      <c r="C7" s="47" t="n">
        <v>1602.15</v>
      </c>
      <c r="D7" s="48" t="n">
        <v>-1.25</v>
      </c>
      <c r="E7" s="49">
        <f>IF(D7="","",SUM($D$6:D7))</f>
        <v/>
      </c>
      <c r="F7" s="50">
        <f>IF(D7="","",IF(ABS(D7)&gt;5,"INVESTIGATE",IF(D7=0,"✓","ok")))</f>
        <v/>
      </c>
      <c r="G7" s="51" t="inlineStr">
        <is>
          <t>K. Mensah</t>
        </is>
      </c>
    </row>
    <row r="8">
      <c r="B8" s="40" t="n">
        <v>46298</v>
      </c>
      <c r="C8" s="41" t="n">
        <v>1395.4</v>
      </c>
      <c r="D8" s="42" t="n">
        <v>0.4</v>
      </c>
      <c r="E8" s="43">
        <f>IF(D8="","",SUM($D$6:D8))</f>
        <v/>
      </c>
      <c r="F8" s="44">
        <f>IF(D8="","",IF(ABS(D8)&gt;5,"INVESTIGATE",IF(D8=0,"✓","ok")))</f>
        <v/>
      </c>
      <c r="G8" s="45" t="inlineStr">
        <is>
          <t>K. Mensah</t>
        </is>
      </c>
    </row>
    <row r="9">
      <c r="B9" s="46" t="n">
        <v>46299</v>
      </c>
      <c r="C9" s="47" t="n">
        <v>1710.85</v>
      </c>
      <c r="D9" s="48" t="n">
        <v>0</v>
      </c>
      <c r="E9" s="49">
        <f>IF(D9="","",SUM($D$6:D9))</f>
        <v/>
      </c>
      <c r="F9" s="50">
        <f>IF(D9="","",IF(ABS(D9)&gt;5,"INVESTIGATE",IF(D9=0,"✓","ok")))</f>
        <v/>
      </c>
      <c r="G9" s="51" t="inlineStr">
        <is>
          <t>J. Ruiz</t>
        </is>
      </c>
    </row>
    <row r="10">
      <c r="B10" s="40" t="n">
        <v>46300</v>
      </c>
      <c r="C10" s="41" t="n">
        <v>1820.3</v>
      </c>
      <c r="D10" s="42" t="n">
        <v>-2.1</v>
      </c>
      <c r="E10" s="43">
        <f>IF(D10="","",SUM($D$6:D10))</f>
        <v/>
      </c>
      <c r="F10" s="44">
        <f>IF(D10="","",IF(ABS(D10)&gt;5,"INVESTIGATE",IF(D10=0,"✓","ok")))</f>
        <v/>
      </c>
      <c r="G10" s="45" t="inlineStr">
        <is>
          <t>K. Mensah</t>
        </is>
      </c>
    </row>
    <row r="11">
      <c r="B11" s="46" t="n">
        <v>46301</v>
      </c>
      <c r="C11" s="47" t="n">
        <v>2104.55</v>
      </c>
      <c r="D11" s="48" t="n">
        <v>3</v>
      </c>
      <c r="E11" s="49">
        <f>IF(D11="","",SUM($D$6:D11))</f>
        <v/>
      </c>
      <c r="F11" s="50">
        <f>IF(D11="","",IF(ABS(D11)&gt;5,"INVESTIGATE",IF(D11=0,"✓","ok")))</f>
        <v/>
      </c>
      <c r="G11" s="51" t="inlineStr">
        <is>
          <t>D. Alvarez</t>
        </is>
      </c>
    </row>
    <row r="12">
      <c r="B12" s="40" t="n">
        <v>46302</v>
      </c>
      <c r="C12" s="41" t="n">
        <v>1344.1</v>
      </c>
      <c r="D12" s="42" t="n">
        <v>0</v>
      </c>
      <c r="E12" s="43">
        <f>IF(D12="","",SUM($D$6:D12))</f>
        <v/>
      </c>
      <c r="F12" s="44">
        <f>IF(D12="","",IF(ABS(D12)&gt;5,"INVESTIGATE",IF(D12=0,"✓","ok")))</f>
        <v/>
      </c>
      <c r="G12" s="45" t="inlineStr">
        <is>
          <t>J. Ruiz</t>
        </is>
      </c>
    </row>
    <row r="13">
      <c r="B13" s="46" t="n">
        <v>46303</v>
      </c>
      <c r="C13" s="47" t="n">
        <v>1452.75</v>
      </c>
      <c r="D13" s="48" t="n">
        <v>-0.65</v>
      </c>
      <c r="E13" s="49">
        <f>IF(D13="","",SUM($D$6:D13))</f>
        <v/>
      </c>
      <c r="F13" s="50">
        <f>IF(D13="","",IF(ABS(D13)&gt;5,"INVESTIGATE",IF(D13=0,"✓","ok")))</f>
        <v/>
      </c>
      <c r="G13" s="51" t="inlineStr">
        <is>
          <t>D. Alvarez</t>
        </is>
      </c>
    </row>
    <row r="14">
      <c r="B14" s="40" t="n">
        <v>46304</v>
      </c>
      <c r="C14" s="41" t="n">
        <v>1531.6</v>
      </c>
      <c r="D14" s="42" t="n">
        <v>0</v>
      </c>
      <c r="E14" s="43">
        <f>IF(D14="","",SUM($D$6:D14))</f>
        <v/>
      </c>
      <c r="F14" s="44">
        <f>IF(D14="","",IF(ABS(D14)&gt;5,"INVESTIGATE",IF(D14=0,"✓","ok")))</f>
        <v/>
      </c>
      <c r="G14" s="45" t="inlineStr">
        <is>
          <t>K. Mensah</t>
        </is>
      </c>
    </row>
    <row r="15">
      <c r="B15" s="46" t="n">
        <v>46305</v>
      </c>
      <c r="C15" s="47" t="n">
        <v>1498.05</v>
      </c>
      <c r="D15" s="48" t="n">
        <v>1.1</v>
      </c>
      <c r="E15" s="49">
        <f>IF(D15="","",SUM($D$6:D15))</f>
        <v/>
      </c>
      <c r="F15" s="50">
        <f>IF(D15="","",IF(ABS(D15)&gt;5,"INVESTIGATE",IF(D15=0,"✓","ok")))</f>
        <v/>
      </c>
      <c r="G15" s="51" t="inlineStr">
        <is>
          <t>K. Mensah</t>
        </is>
      </c>
    </row>
    <row r="16">
      <c r="B16" s="40" t="n">
        <v>46306</v>
      </c>
      <c r="C16" s="41" t="n">
        <v>1660.4</v>
      </c>
      <c r="D16" s="42" t="n">
        <v>-24.8</v>
      </c>
      <c r="E16" s="43">
        <f>IF(D16="","",SUM($D$6:D16))</f>
        <v/>
      </c>
      <c r="F16" s="44">
        <f>IF(D16="","",IF(ABS(D16)&gt;5,"INVESTIGATE",IF(D16=0,"✓","ok")))</f>
        <v/>
      </c>
      <c r="G16" s="45" t="inlineStr">
        <is>
          <t>J. Ruiz</t>
        </is>
      </c>
    </row>
    <row r="17">
      <c r="B17" s="46" t="n">
        <v>46307</v>
      </c>
      <c r="C17" s="47" t="n">
        <v>1902.3</v>
      </c>
      <c r="D17" s="48" t="n">
        <v>0</v>
      </c>
      <c r="E17" s="49">
        <f>IF(D17="","",SUM($D$6:D17))</f>
        <v/>
      </c>
      <c r="F17" s="50">
        <f>IF(D17="","",IF(ABS(D17)&gt;5,"INVESTIGATE",IF(D17=0,"✓","ok")))</f>
        <v/>
      </c>
      <c r="G17" s="51" t="inlineStr">
        <is>
          <t>K. Mensah</t>
        </is>
      </c>
    </row>
    <row r="18">
      <c r="B18" s="40" t="n">
        <v>46308</v>
      </c>
      <c r="C18" s="41" t="n">
        <v>1975.85</v>
      </c>
      <c r="D18" s="42" t="n">
        <v>-0.3</v>
      </c>
      <c r="E18" s="43">
        <f>IF(D18="","",SUM($D$6:D18))</f>
        <v/>
      </c>
      <c r="F18" s="44">
        <f>IF(D18="","",IF(ABS(D18)&gt;5,"INVESTIGATE",IF(D18=0,"✓","ok")))</f>
        <v/>
      </c>
      <c r="G18" s="45" t="inlineStr">
        <is>
          <t>D. Alvarez</t>
        </is>
      </c>
    </row>
    <row r="19">
      <c r="B19" s="46" t="n">
        <v>46309</v>
      </c>
      <c r="C19" s="47" t="n">
        <v>1288.9</v>
      </c>
      <c r="D19" s="48" t="n">
        <v>0</v>
      </c>
      <c r="E19" s="49">
        <f>IF(D19="","",SUM($D$6:D19))</f>
        <v/>
      </c>
      <c r="F19" s="50">
        <f>IF(D19="","",IF(ABS(D19)&gt;5,"INVESTIGATE",IF(D19=0,"✓","ok")))</f>
        <v/>
      </c>
      <c r="G19" s="51" t="inlineStr">
        <is>
          <t>J. Ruiz</t>
        </is>
      </c>
    </row>
    <row r="20">
      <c r="B20" s="40" t="n">
        <v>46310</v>
      </c>
      <c r="C20" s="41" t="n">
        <v>1401.25</v>
      </c>
      <c r="D20" s="42" t="n">
        <v>2.25</v>
      </c>
      <c r="E20" s="43">
        <f>IF(D20="","",SUM($D$6:D20))</f>
        <v/>
      </c>
      <c r="F20" s="44">
        <f>IF(D20="","",IF(ABS(D20)&gt;5,"INVESTIGATE",IF(D20=0,"✓","ok")))</f>
        <v/>
      </c>
      <c r="G20" s="45" t="inlineStr">
        <is>
          <t>D. Alvarez</t>
        </is>
      </c>
    </row>
    <row r="21">
      <c r="B21" s="46" t="n">
        <v>46311</v>
      </c>
      <c r="C21" s="47" t="n">
        <v>1555.7</v>
      </c>
      <c r="D21" s="48" t="n">
        <v>-1</v>
      </c>
      <c r="E21" s="49">
        <f>IF(D21="","",SUM($D$6:D21))</f>
        <v/>
      </c>
      <c r="F21" s="50">
        <f>IF(D21="","",IF(ABS(D21)&gt;5,"INVESTIGATE",IF(D21=0,"✓","ok")))</f>
        <v/>
      </c>
      <c r="G21" s="51" t="inlineStr">
        <is>
          <t>K. Mensah</t>
        </is>
      </c>
    </row>
    <row r="22">
      <c r="B22" s="40" t="n">
        <v>46312</v>
      </c>
      <c r="C22" s="41" t="n">
        <v>1610.35</v>
      </c>
      <c r="D22" s="42" t="n">
        <v>0</v>
      </c>
      <c r="E22" s="43">
        <f>IF(D22="","",SUM($D$6:D22))</f>
        <v/>
      </c>
      <c r="F22" s="44">
        <f>IF(D22="","",IF(ABS(D22)&gt;5,"INVESTIGATE",IF(D22=0,"✓","ok")))</f>
        <v/>
      </c>
      <c r="G22" s="45" t="inlineStr">
        <is>
          <t>K. Mensah</t>
        </is>
      </c>
    </row>
    <row r="23">
      <c r="B23" s="46" t="n">
        <v>46313</v>
      </c>
      <c r="C23" s="47" t="n">
        <v>1590.2</v>
      </c>
      <c r="D23" s="48" t="n">
        <v>0.75</v>
      </c>
      <c r="E23" s="49">
        <f>IF(D23="","",SUM($D$6:D23))</f>
        <v/>
      </c>
      <c r="F23" s="50">
        <f>IF(D23="","",IF(ABS(D23)&gt;5,"INVESTIGATE",IF(D23=0,"✓","ok")))</f>
        <v/>
      </c>
      <c r="G23" s="51" t="inlineStr">
        <is>
          <t>J. Ruiz</t>
        </is>
      </c>
    </row>
    <row r="24">
      <c r="B24" s="40" t="n">
        <v>46314</v>
      </c>
      <c r="C24" s="41" t="n">
        <v>1745.65</v>
      </c>
      <c r="D24" s="42" t="n">
        <v>-4.4</v>
      </c>
      <c r="E24" s="43">
        <f>IF(D24="","",SUM($D$6:D24))</f>
        <v/>
      </c>
      <c r="F24" s="44">
        <f>IF(D24="","",IF(ABS(D24)&gt;5,"INVESTIGATE",IF(D24=0,"✓","ok")))</f>
        <v/>
      </c>
      <c r="G24" s="45" t="inlineStr">
        <is>
          <t>K. Mensah</t>
        </is>
      </c>
    </row>
    <row r="25">
      <c r="B25" s="46" t="n">
        <v>46315</v>
      </c>
      <c r="C25" s="47" t="n">
        <v>2010.4</v>
      </c>
      <c r="D25" s="48" t="n">
        <v>0</v>
      </c>
      <c r="E25" s="49">
        <f>IF(D25="","",SUM($D$6:D25))</f>
        <v/>
      </c>
      <c r="F25" s="50">
        <f>IF(D25="","",IF(ABS(D25)&gt;5,"INVESTIGATE",IF(D25=0,"✓","ok")))</f>
        <v/>
      </c>
      <c r="G25" s="51" t="inlineStr">
        <is>
          <t>D. Alvarez</t>
        </is>
      </c>
    </row>
    <row r="26">
      <c r="B26" s="40" t="n">
        <v>46316</v>
      </c>
      <c r="C26" s="41" t="n">
        <v>1388.15</v>
      </c>
      <c r="D26" s="42" t="n">
        <v>0.1</v>
      </c>
      <c r="E26" s="43">
        <f>IF(D26="","",SUM($D$6:D26))</f>
        <v/>
      </c>
      <c r="F26" s="44">
        <f>IF(D26="","",IF(ABS(D26)&gt;5,"INVESTIGATE",IF(D26=0,"✓","ok")))</f>
        <v/>
      </c>
      <c r="G26" s="45" t="inlineStr">
        <is>
          <t>J. Ruiz</t>
        </is>
      </c>
    </row>
    <row r="27">
      <c r="B27" s="46" t="n">
        <v>46317</v>
      </c>
      <c r="C27" s="47" t="n">
        <v>1562.35</v>
      </c>
      <c r="D27" s="48" t="n">
        <v>-3.56</v>
      </c>
      <c r="E27" s="49">
        <f>IF(D27="","",SUM($D$6:D27))</f>
        <v/>
      </c>
      <c r="F27" s="50">
        <f>IF(D27="","",IF(ABS(D27)&gt;5,"INVESTIGATE",IF(D27=0,"✓","ok")))</f>
        <v/>
      </c>
      <c r="G27" s="51" t="inlineStr">
        <is>
          <t>D. Alvarez</t>
        </is>
      </c>
    </row>
    <row r="28">
      <c r="B28" s="40" t="n">
        <v>46318</v>
      </c>
      <c r="C28" s="52" t="n"/>
      <c r="D28" s="52" t="n"/>
      <c r="E28" s="43">
        <f>IF(D28="","",SUM($D$6:D28))</f>
        <v/>
      </c>
      <c r="F28" s="44">
        <f>IF(D28="","",IF(ABS(D28)&gt;5,"INVESTIGATE",IF(D28=0,"✓","ok")))</f>
        <v/>
      </c>
      <c r="G28" s="52" t="n"/>
    </row>
    <row r="29">
      <c r="B29" s="46" t="n">
        <v>46319</v>
      </c>
      <c r="C29" s="53" t="n"/>
      <c r="D29" s="53" t="n"/>
      <c r="E29" s="49">
        <f>IF(D29="","",SUM($D$6:D29))</f>
        <v/>
      </c>
      <c r="F29" s="50">
        <f>IF(D29="","",IF(ABS(D29)&gt;5,"INVESTIGATE",IF(D29=0,"✓","ok")))</f>
        <v/>
      </c>
      <c r="G29" s="53" t="n"/>
    </row>
    <row r="30">
      <c r="B30" s="40" t="n">
        <v>46320</v>
      </c>
      <c r="C30" s="52" t="n"/>
      <c r="D30" s="52" t="n"/>
      <c r="E30" s="43">
        <f>IF(D30="","",SUM($D$6:D30))</f>
        <v/>
      </c>
      <c r="F30" s="44">
        <f>IF(D30="","",IF(ABS(D30)&gt;5,"INVESTIGATE",IF(D30=0,"✓","ok")))</f>
        <v/>
      </c>
      <c r="G30" s="52" t="n"/>
    </row>
    <row r="31">
      <c r="B31" s="46" t="n">
        <v>46321</v>
      </c>
      <c r="C31" s="53" t="n"/>
      <c r="D31" s="53" t="n"/>
      <c r="E31" s="49">
        <f>IF(D31="","",SUM($D$6:D31))</f>
        <v/>
      </c>
      <c r="F31" s="50">
        <f>IF(D31="","",IF(ABS(D31)&gt;5,"INVESTIGATE",IF(D31=0,"✓","ok")))</f>
        <v/>
      </c>
      <c r="G31" s="53" t="n"/>
    </row>
    <row r="32">
      <c r="B32" s="40" t="n">
        <v>46322</v>
      </c>
      <c r="C32" s="52" t="n"/>
      <c r="D32" s="52" t="n"/>
      <c r="E32" s="43">
        <f>IF(D32="","",SUM($D$6:D32))</f>
        <v/>
      </c>
      <c r="F32" s="44">
        <f>IF(D32="","",IF(ABS(D32)&gt;5,"INVESTIGATE",IF(D32=0,"✓","ok")))</f>
        <v/>
      </c>
      <c r="G32" s="52" t="n"/>
    </row>
    <row r="33">
      <c r="B33" s="46" t="n">
        <v>46323</v>
      </c>
      <c r="C33" s="53" t="n"/>
      <c r="D33" s="53" t="n"/>
      <c r="E33" s="49">
        <f>IF(D33="","",SUM($D$6:D33))</f>
        <v/>
      </c>
      <c r="F33" s="50">
        <f>IF(D33="","",IF(ABS(D33)&gt;5,"INVESTIGATE",IF(D33=0,"✓","ok")))</f>
        <v/>
      </c>
      <c r="G33" s="53" t="n"/>
    </row>
    <row r="34">
      <c r="B34" s="40" t="n">
        <v>46324</v>
      </c>
      <c r="C34" s="52" t="n"/>
      <c r="D34" s="52" t="n"/>
      <c r="E34" s="43">
        <f>IF(D34="","",SUM($D$6:D34))</f>
        <v/>
      </c>
      <c r="F34" s="44">
        <f>IF(D34="","",IF(ABS(D34)&gt;5,"INVESTIGATE",IF(D34=0,"✓","ok")))</f>
        <v/>
      </c>
      <c r="G34" s="52" t="n"/>
    </row>
    <row r="35">
      <c r="B35" s="46" t="n">
        <v>46325</v>
      </c>
      <c r="C35" s="53" t="n"/>
      <c r="D35" s="53" t="n"/>
      <c r="E35" s="49">
        <f>IF(D35="","",SUM($D$6:D35))</f>
        <v/>
      </c>
      <c r="F35" s="50">
        <f>IF(D35="","",IF(ABS(D35)&gt;5,"INVESTIGATE",IF(D35=0,"✓","ok")))</f>
        <v/>
      </c>
      <c r="G35" s="53" t="n"/>
    </row>
    <row r="36">
      <c r="B36" s="40" t="n">
        <v>46326</v>
      </c>
      <c r="C36" s="52" t="n"/>
      <c r="D36" s="52" t="n"/>
      <c r="E36" s="43">
        <f>IF(D36="","",SUM($D$6:D36))</f>
        <v/>
      </c>
      <c r="F36" s="44">
        <f>IF(D36="","",IF(ABS(D36)&gt;5,"INVESTIGATE",IF(D36=0,"✓","ok")))</f>
        <v/>
      </c>
      <c r="G36" s="52" t="n"/>
    </row>
    <row r="38">
      <c r="B38" s="54" t="inlineStr">
        <is>
          <t>Days counted</t>
        </is>
      </c>
      <c r="D38" s="55">
        <f>COUNT(D6:D36)</f>
        <v/>
      </c>
    </row>
    <row r="39">
      <c r="B39" s="54" t="inlineStr">
        <is>
          <t>Days balanced to the cent</t>
        </is>
      </c>
      <c r="D39" s="55">
        <f>COUNTIF(D6:D36,0)</f>
        <v/>
      </c>
    </row>
    <row r="40">
      <c r="B40" s="54" t="inlineStr">
        <is>
          <t>Days outside tolerance</t>
        </is>
      </c>
      <c r="D40" s="55">
        <f>COUNTIF(F6:F36,"INVESTIGATE")</f>
        <v/>
      </c>
    </row>
    <row r="41">
      <c r="B41" s="54" t="inlineStr">
        <is>
          <t>Net over/(short), month</t>
        </is>
      </c>
      <c r="D41" s="56">
        <f>SUM(D6:D36)</f>
        <v/>
      </c>
    </row>
    <row r="42">
      <c r="B42" s="54" t="inlineStr">
        <is>
          <t>Short as % of cash sales</t>
        </is>
      </c>
      <c r="D42" s="57">
        <f>-SUMIF(D6:D36,"&lt;0")/SUM(C6:C36)</f>
        <v/>
      </c>
    </row>
  </sheetData>
  <mergeCells count="6">
    <mergeCell ref="B39:C39"/>
    <mergeCell ref="B2:G2"/>
    <mergeCell ref="B38:C38"/>
    <mergeCell ref="B42:C42"/>
    <mergeCell ref="B40:C40"/>
    <mergeCell ref="B41:C41"/>
  </mergeCells>
  <conditionalFormatting sqref="F6:F36">
    <cfRule type="cellIs" priority="1" operator="equal" dxfId="2">
      <formula>"INVESTIGATE"</formula>
    </cfRule>
  </conditionalFormatting>
  <pageMargins left="0.4" right="0.4" top="0.45" bottom="0.45" header="0.5" footer="0.5"/>
  <pageSetup orientation="portrait" paperSize="1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2026-10-23T12:43:37Z</dcterms:created>
  <dcterms:modified xmlns:dcterms="http://purl.org/dc/terms/" xmlns:xsi="http://www.w3.org/2001/XMLSchema-instance" xsi:type="dcterms:W3CDTF">2026-10-23T12:43:37Z</dcterms:modified>
</cp:coreProperties>
</file>