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nciliation" sheetId="1" state="visible" r:id="rId1"/>
    <sheet xmlns:r="http://schemas.openxmlformats.org/officeDocument/2006/relationships" name="Outstanding" sheetId="2" state="visible" r:id="rId2"/>
    <sheet xmlns:r="http://schemas.openxmlformats.org/officeDocument/2006/relationships" name="Book Adjustments" sheetId="3" state="visible" r:id="rId3"/>
    <sheet xmlns:r="http://schemas.openxmlformats.org/officeDocument/2006/relationships" name="Monthly Log" sheetId="4" state="visible" r:id="rId4"/>
  </sheets>
  <definedNames>
    <definedName name="Details_End">Reconciliation!$C$9</definedName>
    <definedName name="Outstanding_DIT">Outstanding!$E$14</definedName>
    <definedName name="Outstanding_Checks">Outstanding!$E$29</definedName>
    <definedName name="Adj_Signed">'Book Adjustments'!$G$6:$G$25</definedName>
    <definedName name="Adj_Cat">'Book Adjustments'!$D$6:$D$25</definedName>
    <definedName name="Adj_Posted">'Book Adjustments'!$I$6:$I$25</definedName>
    <definedName name="_xlnm.Print_Area" localSheetId="0">'Reconciliation'!$A$1:$G$28</definedName>
    <definedName name="_xlnm.Print_Area" localSheetId="1">'Outstanding'!$A$1:$H$31</definedName>
    <definedName name="_xlnm.Print_Area" localSheetId="2">'Book Adjustments'!$A$1:$J$26</definedName>
    <definedName name="_xlnm.Print_Area" localSheetId="3">'Monthly Log'!$A$1:$J$18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m d, yyyy"/>
    <numFmt numFmtId="166" formatCode="_($* #,##0.00_);_($* (#,##0.00);_($* &quot;–&quot;??_);_(@_)"/>
    <numFmt numFmtId="167" formatCode="mmm d"/>
    <numFmt numFmtId="168" formatCode="mmm yyyy"/>
  </numFmts>
  <fonts count="19">
    <font>
      <name val="Calibri"/>
      <family val="2"/>
      <color theme="1"/>
      <sz val="11"/>
      <scheme val="minor"/>
    </font>
    <font>
      <name val="Cambria"/>
      <b val="1"/>
      <color rgb="003B2A20"/>
      <sz val="22"/>
    </font>
    <font>
      <name val="Cambria"/>
      <b val="1"/>
      <color rgb="00B4652B"/>
      <sz val="12"/>
    </font>
    <font>
      <name val="Calibri"/>
      <i val="1"/>
      <color rgb="007A6A5C"/>
      <sz val="10.5"/>
    </font>
    <font>
      <name val="Calibri"/>
      <color rgb="007A6A5C"/>
      <sz val="10"/>
    </font>
    <font>
      <name val="Calibri"/>
      <b val="1"/>
      <color rgb="003B2A20"/>
      <sz val="10.5"/>
    </font>
    <font>
      <name val="Cambria"/>
      <b val="1"/>
      <color rgb="00B4652B"/>
      <sz val="10"/>
    </font>
    <font>
      <name val="Calibri"/>
      <b val="1"/>
      <color rgb="00B4652B"/>
      <sz val="10.5"/>
    </font>
    <font>
      <name val="Calibri"/>
      <color rgb="003B2A20"/>
      <sz val="10.5"/>
    </font>
    <font>
      <name val="Calibri"/>
      <color rgb="00B4652B"/>
      <sz val="10.5"/>
    </font>
    <font>
      <name val="Cambria"/>
      <b val="1"/>
      <color rgb="003B2A20"/>
      <sz val="11.5"/>
    </font>
    <font>
      <name val="Cambria"/>
      <b val="1"/>
      <color rgb="003B2A20"/>
      <sz val="11"/>
    </font>
    <font>
      <name val="Cambria"/>
      <b val="1"/>
      <color rgb="003B2A20"/>
      <sz val="12"/>
    </font>
    <font>
      <name val="Cambria"/>
      <b val="1"/>
      <color rgb="00FFFFFF"/>
      <sz val="11"/>
    </font>
    <font>
      <name val="Calibri"/>
      <color rgb="007A6A5C"/>
      <sz val="9.5"/>
    </font>
    <font>
      <name val="Cambria"/>
      <b val="1"/>
      <color rgb="003B2A20"/>
      <sz val="18"/>
    </font>
    <font>
      <name val="Cambria"/>
      <b val="1"/>
      <color rgb="00B4652B"/>
      <sz val="9.5"/>
    </font>
    <font>
      <name val="Calibri"/>
      <i val="1"/>
      <color rgb="007A6A5C"/>
      <sz val="9.5"/>
    </font>
    <font>
      <name val="Calibri"/>
      <color rgb="003B2A20"/>
      <sz val="10"/>
    </font>
  </fonts>
  <fills count="4">
    <fill>
      <patternFill/>
    </fill>
    <fill>
      <patternFill patternType="gray125"/>
    </fill>
    <fill>
      <patternFill patternType="solid">
        <fgColor rgb="00FBF8F2"/>
      </patternFill>
    </fill>
    <fill>
      <patternFill patternType="solid">
        <fgColor rgb="003B2A20"/>
      </patternFill>
    </fill>
  </fills>
  <borders count="6">
    <border>
      <left/>
      <right/>
      <top/>
      <bottom/>
      <diagonal/>
    </border>
    <border>
      <bottom style="medium">
        <color rgb="00B4652B"/>
      </bottom>
    </border>
    <border>
      <bottom style="thin">
        <color rgb="00D9CBB5"/>
      </bottom>
    </border>
    <border>
      <bottom style="thin">
        <color rgb="003B2A20"/>
      </bottom>
    </border>
    <border>
      <top style="thin">
        <color rgb="003B2A20"/>
      </top>
      <bottom style="double">
        <color rgb="003B2A20"/>
      </bottom>
    </border>
    <border>
      <bottom style="double">
        <color rgb="003B2A20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bottom"/>
    </xf>
    <xf numFmtId="0" fontId="3" fillId="0" borderId="1" pivotButton="0" quotePrefix="0" xfId="0"/>
    <xf numFmtId="0" fontId="0" fillId="0" borderId="1" pivotButton="0" quotePrefix="0" xfId="0"/>
    <xf numFmtId="0" fontId="4" fillId="0" borderId="2" pivotButton="0" quotePrefix="0" xfId="0"/>
    <xf numFmtId="0" fontId="5" fillId="0" borderId="2" applyAlignment="1" pivotButton="0" quotePrefix="0" xfId="0">
      <alignment horizontal="right"/>
    </xf>
    <xf numFmtId="165" fontId="5" fillId="0" borderId="2" applyAlignment="1" pivotButton="0" quotePrefix="0" xfId="0">
      <alignment horizontal="right"/>
    </xf>
    <xf numFmtId="0" fontId="6" fillId="0" borderId="3" pivotButton="0" quotePrefix="0" xfId="0"/>
    <xf numFmtId="0" fontId="0" fillId="0" borderId="3" pivotButton="0" quotePrefix="0" xfId="0"/>
    <xf numFmtId="0" fontId="5" fillId="0" borderId="2" pivotButton="0" quotePrefix="0" xfId="0"/>
    <xf numFmtId="166" fontId="7" fillId="2" borderId="2" pivotButton="0" quotePrefix="0" xfId="0"/>
    <xf numFmtId="0" fontId="8" fillId="0" borderId="2" pivotButton="0" quotePrefix="0" xfId="0"/>
    <xf numFmtId="166" fontId="8" fillId="0" borderId="2" pivotButton="0" quotePrefix="0" xfId="0"/>
    <xf numFmtId="166" fontId="9" fillId="2" borderId="2" pivotButton="0" quotePrefix="0" xfId="0"/>
    <xf numFmtId="0" fontId="0" fillId="0" borderId="2" pivotButton="0" quotePrefix="0" xfId="0"/>
    <xf numFmtId="0" fontId="10" fillId="0" borderId="4" pivotButton="0" quotePrefix="0" xfId="0"/>
    <xf numFmtId="166" fontId="10" fillId="0" borderId="4" pivotButton="0" quotePrefix="0" xfId="0"/>
    <xf numFmtId="0" fontId="11" fillId="0" borderId="0" pivotButton="0" quotePrefix="0" xfId="0"/>
    <xf numFmtId="166" fontId="12" fillId="0" borderId="0" pivotButton="0" quotePrefix="0" xfId="0"/>
    <xf numFmtId="0" fontId="13" fillId="3" borderId="0" applyAlignment="1" pivotButton="0" quotePrefix="0" xfId="0">
      <alignment horizontal="center" vertical="center"/>
    </xf>
    <xf numFmtId="166" fontId="5" fillId="0" borderId="2" applyAlignment="1" pivotButton="0" quotePrefix="0" xfId="0">
      <alignment horizontal="right"/>
    </xf>
    <xf numFmtId="0" fontId="14" fillId="0" borderId="0" pivotButton="0" quotePrefix="0" xfId="0"/>
    <xf numFmtId="0" fontId="15" fillId="0" borderId="0" pivotButton="0" quotePrefix="0" xfId="0"/>
    <xf numFmtId="0" fontId="12" fillId="0" borderId="0" pivotButton="0" quotePrefix="0" xfId="0"/>
    <xf numFmtId="0" fontId="16" fillId="0" borderId="3" applyAlignment="1" pivotButton="0" quotePrefix="0" xfId="0">
      <alignment horizontal="left" vertical="bottom" wrapText="1"/>
    </xf>
    <xf numFmtId="0" fontId="16" fillId="0" borderId="3" applyAlignment="1" pivotButton="0" quotePrefix="0" xfId="0">
      <alignment horizontal="center" vertical="bottom" wrapText="1"/>
    </xf>
    <xf numFmtId="167" fontId="8" fillId="0" borderId="2" pivotButton="0" quotePrefix="0" xfId="0"/>
    <xf numFmtId="0" fontId="8" fillId="0" borderId="2" applyAlignment="1" pivotButton="0" quotePrefix="0" xfId="0">
      <alignment horizontal="center"/>
    </xf>
    <xf numFmtId="0" fontId="11" fillId="0" borderId="5" pivotButton="0" quotePrefix="0" xfId="0"/>
    <xf numFmtId="166" fontId="11" fillId="0" borderId="5" pivotButton="0" quotePrefix="0" xfId="0"/>
    <xf numFmtId="167" fontId="8" fillId="0" borderId="2" applyAlignment="1" pivotButton="0" quotePrefix="0" xfId="0">
      <alignment horizontal="center"/>
    </xf>
    <xf numFmtId="0" fontId="17" fillId="0" borderId="0" pivotButton="0" quotePrefix="0" xfId="0"/>
    <xf numFmtId="167" fontId="18" fillId="0" borderId="2" applyAlignment="1" pivotButton="0" quotePrefix="0" xfId="0">
      <alignment horizontal="center" vertical="center"/>
    </xf>
    <xf numFmtId="0" fontId="18" fillId="0" borderId="2" applyAlignment="1" pivotButton="0" quotePrefix="0" xfId="0">
      <alignment vertical="center" wrapText="1"/>
    </xf>
    <xf numFmtId="0" fontId="18" fillId="0" borderId="2" applyAlignment="1" pivotButton="0" quotePrefix="0" xfId="0">
      <alignment vertical="center"/>
    </xf>
    <xf numFmtId="0" fontId="18" fillId="0" borderId="2" applyAlignment="1" pivotButton="0" quotePrefix="0" xfId="0">
      <alignment horizontal="center" vertical="center"/>
    </xf>
    <xf numFmtId="166" fontId="18" fillId="0" borderId="2" applyAlignment="1" pivotButton="0" quotePrefix="0" xfId="0">
      <alignment vertical="center"/>
    </xf>
    <xf numFmtId="168" fontId="8" fillId="0" borderId="2" applyAlignment="1" pivotButton="0" quotePrefix="0" xfId="0">
      <alignment horizontal="center"/>
    </xf>
  </cellXfs>
  <cellStyles count="1">
    <cellStyle name="Normal" xfId="0" builtinId="0" hidden="0"/>
  </cellStyles>
  <dxfs count="4">
    <dxf>
      <fill>
        <patternFill patternType="solid">
          <fgColor rgb="00A23B2A"/>
        </patternFill>
      </fill>
    </dxf>
    <dxf>
      <font>
        <name val="Calibri"/>
        <b val="1"/>
        <color rgb="00FFFFFF"/>
      </font>
      <fill>
        <patternFill patternType="solid">
          <fgColor rgb="00B4652B"/>
        </patternFill>
      </fill>
    </dxf>
    <dxf>
      <font>
        <name val="Calibri"/>
        <b val="1"/>
        <color rgb="00B4652B"/>
      </font>
    </dxf>
    <dxf>
      <font>
        <name val="Calibri"/>
        <b val="1"/>
        <color rgb="00A23B2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B4652B"/>
    <outlinePr summaryBelow="1" summaryRight="1"/>
    <pageSetUpPr fitToPage="1"/>
  </sheetPr>
  <dimension ref="B2:F2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5" customWidth="1" min="2" max="2"/>
    <col width="25" customWidth="1" min="3" max="3"/>
    <col width="4" customWidth="1" min="4" max="4"/>
    <col width="35" customWidth="1" min="5" max="5"/>
    <col width="25" customWidth="1" min="6" max="6"/>
    <col width="3" customWidth="1" min="7" max="7"/>
  </cols>
  <sheetData>
    <row r="1" ht="8" customHeight="1"/>
    <row r="2" ht="34" customHeight="1">
      <c r="B2" s="1" t="inlineStr">
        <is>
          <t>Bank Reconciliation</t>
        </is>
      </c>
      <c r="F2" s="2">
        <f>UPPER(TEXT(Details_End,"mmmm yyyy"))</f>
        <v/>
      </c>
    </row>
    <row r="3">
      <c r="B3" s="3">
        <f>C5&amp;"  ·  "&amp;C6&amp;"  ·  "&amp;C7</f>
        <v/>
      </c>
      <c r="C3" s="4" t="n"/>
      <c r="D3" s="4" t="n"/>
      <c r="E3" s="4" t="n"/>
      <c r="F3" s="4" t="n"/>
    </row>
    <row r="5">
      <c r="B5" s="5" t="inlineStr">
        <is>
          <t>Company</t>
        </is>
      </c>
      <c r="C5" s="6" t="inlineStr">
        <is>
          <t>Harbor Lane Bakery LLC</t>
        </is>
      </c>
      <c r="E5" s="5" t="inlineStr">
        <is>
          <t>Prepared by</t>
        </is>
      </c>
      <c r="F5" s="6" t="inlineStr">
        <is>
          <t>Dana Whitfield</t>
        </is>
      </c>
    </row>
    <row r="6">
      <c r="B6" s="5" t="inlineStr">
        <is>
          <t>Bank</t>
        </is>
      </c>
      <c r="C6" s="6" t="inlineStr">
        <is>
          <t>First Coastal Bank</t>
        </is>
      </c>
      <c r="E6" s="5" t="inlineStr">
        <is>
          <t>Date prepared</t>
        </is>
      </c>
      <c r="F6" s="7" t="n">
        <v>46298</v>
      </c>
    </row>
    <row r="7">
      <c r="B7" s="5" t="inlineStr">
        <is>
          <t>Account</t>
        </is>
      </c>
      <c r="C7" s="6" t="inlineStr">
        <is>
          <t>Operating checking ****4471</t>
        </is>
      </c>
      <c r="E7" s="5" t="inlineStr">
        <is>
          <t>Ledger account</t>
        </is>
      </c>
      <c r="F7" s="6" t="inlineStr">
        <is>
          <t>1010 Cash – Operating</t>
        </is>
      </c>
    </row>
    <row r="8">
      <c r="B8" s="5" t="inlineStr">
        <is>
          <t>Statement period from</t>
        </is>
      </c>
      <c r="C8" s="7" t="n">
        <v>46266</v>
      </c>
      <c r="E8" s="5" t="inlineStr">
        <is>
          <t>Reviewed by</t>
        </is>
      </c>
      <c r="F8" s="6" t="inlineStr">
        <is>
          <t>Marcus Bell, owner</t>
        </is>
      </c>
    </row>
    <row r="9">
      <c r="B9" s="5" t="inlineStr">
        <is>
          <t>Statement period to</t>
        </is>
      </c>
      <c r="C9" s="7" t="n">
        <v>46295</v>
      </c>
      <c r="E9" s="5" t="inlineStr">
        <is>
          <t>Date reviewed</t>
        </is>
      </c>
      <c r="F9" s="7" t="n">
        <v>46300</v>
      </c>
    </row>
    <row r="11" ht="20" customHeight="1">
      <c r="B11" s="8" t="inlineStr">
        <is>
          <t>PER BANK STATEMENT</t>
        </is>
      </c>
      <c r="C11" s="9" t="n"/>
      <c r="E11" s="8" t="inlineStr">
        <is>
          <t>PER BOOKS (GENERAL LEDGER)</t>
        </is>
      </c>
      <c r="F11" s="9" t="n"/>
    </row>
    <row r="12" ht="19" customHeight="1">
      <c r="B12" s="10" t="inlineStr">
        <is>
          <t>Ending balance per bank statement</t>
        </is>
      </c>
      <c r="C12" s="11" t="n">
        <v>48212.67</v>
      </c>
      <c r="E12" s="10" t="inlineStr">
        <is>
          <t>Ending balance per general ledger</t>
        </is>
      </c>
      <c r="F12" s="11" t="n">
        <v>45320.96</v>
      </c>
    </row>
    <row r="13" ht="19" customHeight="1">
      <c r="B13" s="12" t="inlineStr">
        <is>
          <t>Add: deposits in transit</t>
        </is>
      </c>
      <c r="C13" s="13">
        <f>Outstanding_DIT</f>
        <v/>
      </c>
      <c r="E13" s="12" t="inlineStr">
        <is>
          <t>Add: interest earned</t>
        </is>
      </c>
      <c r="F13" s="13">
        <f>SUMIFS(Adj_Signed,Adj_Cat,"Interest earned")</f>
        <v/>
      </c>
    </row>
    <row r="14" ht="19" customHeight="1">
      <c r="B14" s="12" t="inlineStr">
        <is>
          <t>Less: outstanding checks</t>
        </is>
      </c>
      <c r="C14" s="13">
        <f>-Outstanding_Checks</f>
        <v/>
      </c>
      <c r="E14" s="12" t="inlineStr">
        <is>
          <t>Add: collections by bank not recorded</t>
        </is>
      </c>
      <c r="F14" s="13">
        <f>SUMIFS(Adj_Signed,Adj_Cat,"Collection by bank")</f>
        <v/>
      </c>
    </row>
    <row r="15" ht="19" customHeight="1">
      <c r="B15" s="12" t="inlineStr">
        <is>
          <t>Add / (less): bank errors</t>
        </is>
      </c>
      <c r="C15" s="14" t="n">
        <v>0</v>
      </c>
      <c r="E15" s="12" t="inlineStr">
        <is>
          <t>Less: bank and card fees</t>
        </is>
      </c>
      <c r="F15" s="13">
        <f>SUMIFS(Adj_Signed,Adj_Cat,"Bank or card fee")</f>
        <v/>
      </c>
    </row>
    <row r="16" ht="19" customHeight="1">
      <c r="B16" s="12" t="n"/>
      <c r="C16" s="15" t="n"/>
      <c r="E16" s="12" t="inlineStr">
        <is>
          <t>Less: NSF / returned checks</t>
        </is>
      </c>
      <c r="F16" s="13">
        <f>SUMIFS(Adj_Signed,Adj_Cat,"NSF / returned item")</f>
        <v/>
      </c>
    </row>
    <row r="17" ht="19" customHeight="1">
      <c r="B17" s="12" t="n"/>
      <c r="C17" s="15" t="n"/>
      <c r="E17" s="12" t="inlineStr">
        <is>
          <t>Less: automatic debits not recorded</t>
        </is>
      </c>
      <c r="F17" s="13">
        <f>SUMIFS(Adj_Signed,Adj_Cat,"Automatic debit")</f>
        <v/>
      </c>
    </row>
    <row r="18" ht="19" customHeight="1">
      <c r="B18" s="12" t="n"/>
      <c r="C18" s="15" t="n"/>
      <c r="E18" s="12" t="inlineStr">
        <is>
          <t>Add / (less): errors in the books</t>
        </is>
      </c>
      <c r="F18" s="13">
        <f>SUMIFS(Adj_Signed,Adj_Cat,"Book error")</f>
        <v/>
      </c>
    </row>
    <row r="19" ht="22" customHeight="1">
      <c r="B19" s="16" t="inlineStr">
        <is>
          <t>Adjusted bank balance</t>
        </is>
      </c>
      <c r="C19" s="17">
        <f>SUM(C12:C18)</f>
        <v/>
      </c>
      <c r="E19" s="16" t="inlineStr">
        <is>
          <t>Adjusted book balance</t>
        </is>
      </c>
      <c r="F19" s="17">
        <f>SUM(F12:F18)</f>
        <v/>
      </c>
    </row>
    <row r="21" ht="24" customHeight="1">
      <c r="B21" s="18" t="inlineStr">
        <is>
          <t>Difference (bank − book)</t>
        </is>
      </c>
      <c r="C21" s="19">
        <f>ROUND(C19-F19,2)</f>
        <v/>
      </c>
      <c r="E21" s="20">
        <f>IF(ABS(C21)&lt;0.005,"Reconciled — balances agree","Not reconciled — check the items below")</f>
        <v/>
      </c>
    </row>
    <row r="23">
      <c r="B23" s="8" t="inlineStr">
        <is>
          <t>BEFORE AND AFTER</t>
        </is>
      </c>
      <c r="C23" s="9" t="n"/>
      <c r="E23" s="8" t="inlineStr">
        <is>
          <t>HOW TO USE</t>
        </is>
      </c>
      <c r="F23" s="9" t="n"/>
    </row>
    <row r="24">
      <c r="B24" s="12" t="inlineStr">
        <is>
          <t>Gap before reconciling (statement − ledger)</t>
        </is>
      </c>
      <c r="C24" s="21">
        <f>C12-F12</f>
        <v/>
      </c>
      <c r="E24" s="22" t="inlineStr">
        <is>
          <t>1. Type the two ending balances (copper cells).</t>
        </is>
      </c>
    </row>
    <row r="25">
      <c r="B25" s="12" t="inlineStr">
        <is>
          <t>Gap after reconciling</t>
        </is>
      </c>
      <c r="C25" s="21">
        <f>C21</f>
        <v/>
      </c>
      <c r="E25" s="22" t="inlineStr">
        <is>
          <t>2. List deposits in transit and uncleared checks on the Outstanding tab.</t>
        </is>
      </c>
    </row>
    <row r="26">
      <c r="B26" s="12" t="inlineStr">
        <is>
          <t>Book adjustments to post this month</t>
        </is>
      </c>
      <c r="C26" s="6">
        <f>COUNTIFS(Adj_Posted,"No")&amp;" of "&amp;COUNTA(Adj_Cat)&amp;" not yet posted"</f>
        <v/>
      </c>
      <c r="E26" s="22" t="inlineStr">
        <is>
          <t>3. List statement items missing from your books on Book Adjustments.</t>
        </is>
      </c>
    </row>
    <row r="27">
      <c r="B27" s="12" t="inlineStr">
        <is>
          <t>Outstanding items flagged for follow-up</t>
        </is>
      </c>
      <c r="C27" s="6">
        <f>COUNTIF(Outstanding!$G$8:$G$30,"Follow up")+COUNTIF(Outstanding!$F$8:$F$30,"Follow up")</f>
        <v/>
      </c>
      <c r="E27" s="22" t="inlineStr">
        <is>
          <t>4. The difference should land on 0.00. Post every adjustment.</t>
        </is>
      </c>
    </row>
  </sheetData>
  <mergeCells count="10">
    <mergeCell ref="B8"/>
    <mergeCell ref="B9"/>
    <mergeCell ref="E24:F24"/>
    <mergeCell ref="E25:F25"/>
    <mergeCell ref="B7"/>
    <mergeCell ref="B6"/>
    <mergeCell ref="E27:F27"/>
    <mergeCell ref="E26:F26"/>
    <mergeCell ref="B5"/>
    <mergeCell ref="E21:F21"/>
  </mergeCells>
  <conditionalFormatting sqref="E21:F21">
    <cfRule type="expression" priority="1" dxfId="0">
      <formula>ABS($C$21)&gt;=0.005</formula>
    </cfRule>
  </conditionalFormatting>
  <pageMargins left="0.4" right="0.4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tabColor rgb="00D9CBB5"/>
    <outlinePr summaryBelow="1" summaryRight="1"/>
    <pageSetUpPr fitToPage="1"/>
  </sheetPr>
  <dimension ref="B2:G3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2" customWidth="1" min="2" max="2"/>
    <col width="13" customWidth="1" min="3" max="3"/>
    <col width="34" customWidth="1" min="4" max="4"/>
    <col width="15" customWidth="1" min="5" max="5"/>
    <col width="15" customWidth="1" min="6" max="6"/>
    <col width="14" customWidth="1" min="7" max="7"/>
    <col width="3" customWidth="1" min="8" max="8"/>
  </cols>
  <sheetData>
    <row r="2" ht="28" customHeight="1">
      <c r="B2" s="23" t="inlineStr">
        <is>
          <t>Outstanding Items</t>
        </is>
      </c>
    </row>
    <row r="3">
      <c r="B3" s="3">
        <f>"Items on your books that the bank had not processed by "&amp;TEXT(Details_End,"mmmm d, yyyy")</f>
        <v/>
      </c>
      <c r="C3" s="4" t="n"/>
      <c r="D3" s="4" t="n"/>
      <c r="E3" s="4" t="n"/>
      <c r="F3" s="4" t="n"/>
      <c r="G3" s="4" t="n"/>
    </row>
    <row r="5">
      <c r="B5" s="24" t="inlineStr">
        <is>
          <t>Deposits in transit</t>
        </is>
      </c>
    </row>
    <row r="7" ht="28" customHeight="1">
      <c r="B7" s="25" t="inlineStr">
        <is>
          <t>Date</t>
        </is>
      </c>
      <c r="C7" s="26" t="inlineStr">
        <is>
          <t>Reference</t>
        </is>
      </c>
      <c r="D7" s="25" t="inlineStr">
        <is>
          <t>Description</t>
        </is>
      </c>
      <c r="E7" s="26" t="inlineStr">
        <is>
          <t>Amount</t>
        </is>
      </c>
      <c r="F7" s="26" t="inlineStr">
        <is>
          <t>Days out</t>
        </is>
      </c>
    </row>
    <row r="8">
      <c r="B8" s="27" t="n">
        <v>46295</v>
      </c>
      <c r="C8" s="28" t="inlineStr">
        <is>
          <t>DEP-0930A</t>
        </is>
      </c>
      <c r="D8" s="12" t="inlineStr">
        <is>
          <t>Card batch, Sep 30 (settles Oct 1)</t>
        </is>
      </c>
      <c r="E8" s="13" t="n">
        <v>2846.3</v>
      </c>
      <c r="F8" s="28">
        <f>IF(B8="","",Details_End-B8)</f>
        <v/>
      </c>
    </row>
    <row r="9">
      <c r="B9" s="27" t="n">
        <v>46295</v>
      </c>
      <c r="C9" s="28" t="inlineStr">
        <is>
          <t>DEP-0930B</t>
        </is>
      </c>
      <c r="D9" s="12" t="inlineStr">
        <is>
          <t>Cash and checks, night drop</t>
        </is>
      </c>
      <c r="E9" s="13" t="n">
        <v>1125</v>
      </c>
      <c r="F9" s="28">
        <f>IF(B9="","",Details_End-B9)</f>
        <v/>
      </c>
    </row>
    <row r="10">
      <c r="B10" s="27" t="n"/>
      <c r="C10" s="28" t="n"/>
      <c r="D10" s="12" t="n"/>
      <c r="E10" s="13" t="n"/>
      <c r="F10" s="28">
        <f>IF(B10="","",Details_End-B10)</f>
        <v/>
      </c>
    </row>
    <row r="11">
      <c r="B11" s="27" t="n"/>
      <c r="C11" s="28" t="n"/>
      <c r="D11" s="12" t="n"/>
      <c r="E11" s="13" t="n"/>
      <c r="F11" s="28">
        <f>IF(B11="","",Details_End-B11)</f>
        <v/>
      </c>
    </row>
    <row r="12">
      <c r="B12" s="27" t="n"/>
      <c r="C12" s="28" t="n"/>
      <c r="D12" s="12" t="n"/>
      <c r="E12" s="13" t="n"/>
      <c r="F12" s="28">
        <f>IF(B12="","",Details_End-B12)</f>
        <v/>
      </c>
    </row>
    <row r="13">
      <c r="B13" s="27" t="n"/>
      <c r="C13" s="28" t="n"/>
      <c r="D13" s="12" t="n"/>
      <c r="E13" s="13" t="n"/>
      <c r="F13" s="28">
        <f>IF(B13="","",Details_End-B13)</f>
        <v/>
      </c>
    </row>
    <row r="14">
      <c r="D14" s="29" t="inlineStr">
        <is>
          <t>Total deposits in transit</t>
        </is>
      </c>
      <c r="E14" s="30">
        <f>SUM(E8:E13)</f>
        <v/>
      </c>
    </row>
    <row r="16">
      <c r="B16" s="24" t="inlineStr">
        <is>
          <t>Outstanding checks</t>
        </is>
      </c>
    </row>
    <row r="18" ht="28" customHeight="1">
      <c r="B18" s="25" t="inlineStr">
        <is>
          <t>Check no.</t>
        </is>
      </c>
      <c r="C18" s="26" t="inlineStr">
        <is>
          <t>Date written</t>
        </is>
      </c>
      <c r="D18" s="25" t="inlineStr">
        <is>
          <t>Payee</t>
        </is>
      </c>
      <c r="E18" s="26" t="inlineStr">
        <is>
          <t>Amount</t>
        </is>
      </c>
      <c r="F18" s="26" t="inlineStr">
        <is>
          <t>Days out</t>
        </is>
      </c>
      <c r="G18" s="26" t="inlineStr">
        <is>
          <t>Status</t>
        </is>
      </c>
    </row>
    <row r="19">
      <c r="B19" s="28" t="n">
        <v>2152</v>
      </c>
      <c r="C19" s="31" t="n">
        <v>46191</v>
      </c>
      <c r="D19" s="12" t="inlineStr">
        <is>
          <t>J. Park (customer refund)</t>
        </is>
      </c>
      <c r="E19" s="13" t="n">
        <v>48.5</v>
      </c>
      <c r="F19" s="28">
        <f>IF(C19="","",Details_End-C19)</f>
        <v/>
      </c>
      <c r="G19" s="28">
        <f>IF(C19="","",IF(F19&gt;60,"Follow up","Normal"))</f>
        <v/>
      </c>
    </row>
    <row r="20">
      <c r="B20" s="28" t="n">
        <v>2187</v>
      </c>
      <c r="C20" s="31" t="n">
        <v>46289</v>
      </c>
      <c r="D20" s="12" t="inlineStr">
        <is>
          <t>Keystone Flour Supply</t>
        </is>
      </c>
      <c r="E20" s="13" t="n">
        <v>3420</v>
      </c>
      <c r="F20" s="28">
        <f>IF(C20="","",Details_End-C20)</f>
        <v/>
      </c>
      <c r="G20" s="28">
        <f>IF(C20="","",IF(F20&gt;60,"Follow up","Normal"))</f>
        <v/>
      </c>
    </row>
    <row r="21">
      <c r="B21" s="28" t="n">
        <v>2191</v>
      </c>
      <c r="C21" s="31" t="n">
        <v>46291</v>
      </c>
      <c r="D21" s="12" t="inlineStr">
        <is>
          <t>Valley Dairy Co-op</t>
        </is>
      </c>
      <c r="E21" s="13" t="n">
        <v>1268.45</v>
      </c>
      <c r="F21" s="28">
        <f>IF(C21="","",Details_End-C21)</f>
        <v/>
      </c>
      <c r="G21" s="28">
        <f>IF(C21="","",IF(F21&gt;60,"Follow up","Normal"))</f>
        <v/>
      </c>
    </row>
    <row r="22">
      <c r="B22" s="28" t="n">
        <v>2193</v>
      </c>
      <c r="C22" s="31" t="n">
        <v>46293</v>
      </c>
      <c r="D22" s="12" t="inlineStr">
        <is>
          <t>City of Harbor Lane – Water</t>
        </is>
      </c>
      <c r="E22" s="13" t="n">
        <v>312.8</v>
      </c>
      <c r="F22" s="28">
        <f>IF(C22="","",Details_End-C22)</f>
        <v/>
      </c>
      <c r="G22" s="28">
        <f>IF(C22="","",IF(F22&gt;60,"Follow up","Normal"))</f>
        <v/>
      </c>
    </row>
    <row r="23">
      <c r="B23" s="28" t="n">
        <v>2194</v>
      </c>
      <c r="C23" s="31" t="n">
        <v>46294</v>
      </c>
      <c r="D23" s="12" t="inlineStr">
        <is>
          <t>Ortega Oven Repair</t>
        </is>
      </c>
      <c r="E23" s="13" t="n">
        <v>975</v>
      </c>
      <c r="F23" s="28">
        <f>IF(C23="","",Details_End-C23)</f>
        <v/>
      </c>
      <c r="G23" s="28">
        <f>IF(C23="","",IF(F23&gt;60,"Follow up","Normal"))</f>
        <v/>
      </c>
    </row>
    <row r="24">
      <c r="B24" s="28" t="n"/>
      <c r="C24" s="31" t="n"/>
      <c r="D24" s="12" t="n"/>
      <c r="E24" s="13" t="n"/>
      <c r="F24" s="28">
        <f>IF(C24="","",Details_End-C24)</f>
        <v/>
      </c>
      <c r="G24" s="28">
        <f>IF(C24="","",IF(F24&gt;60,"Follow up","Normal"))</f>
        <v/>
      </c>
    </row>
    <row r="25">
      <c r="B25" s="28" t="n"/>
      <c r="C25" s="31" t="n"/>
      <c r="D25" s="12" t="n"/>
      <c r="E25" s="13" t="n"/>
      <c r="F25" s="28">
        <f>IF(C25="","",Details_End-C25)</f>
        <v/>
      </c>
      <c r="G25" s="28">
        <f>IF(C25="","",IF(F25&gt;60,"Follow up","Normal"))</f>
        <v/>
      </c>
    </row>
    <row r="26">
      <c r="B26" s="28" t="n"/>
      <c r="C26" s="31" t="n"/>
      <c r="D26" s="12" t="n"/>
      <c r="E26" s="13" t="n"/>
      <c r="F26" s="28">
        <f>IF(C26="","",Details_End-C26)</f>
        <v/>
      </c>
      <c r="G26" s="28">
        <f>IF(C26="","",IF(F26&gt;60,"Follow up","Normal"))</f>
        <v/>
      </c>
    </row>
    <row r="27">
      <c r="B27" s="28" t="n"/>
      <c r="C27" s="31" t="n"/>
      <c r="D27" s="12" t="n"/>
      <c r="E27" s="13" t="n"/>
      <c r="F27" s="28">
        <f>IF(C27="","",Details_End-C27)</f>
        <v/>
      </c>
      <c r="G27" s="28">
        <f>IF(C27="","",IF(F27&gt;60,"Follow up","Normal"))</f>
        <v/>
      </c>
    </row>
    <row r="28">
      <c r="B28" s="28" t="n"/>
      <c r="C28" s="31" t="n"/>
      <c r="D28" s="12" t="n"/>
      <c r="E28" s="13" t="n"/>
      <c r="F28" s="28">
        <f>IF(C28="","",Details_End-C28)</f>
        <v/>
      </c>
      <c r="G28" s="28">
        <f>IF(C28="","",IF(F28&gt;60,"Follow up","Normal"))</f>
        <v/>
      </c>
    </row>
    <row r="29">
      <c r="D29" s="29" t="inlineStr">
        <is>
          <t>Total outstanding checks</t>
        </is>
      </c>
      <c r="E29" s="30">
        <f>SUM(E19:E28)</f>
        <v/>
      </c>
    </row>
    <row r="31">
      <c r="B31" s="32" t="inlineStr">
        <is>
          <t>Checks still outstanding after 60 days are flagged. Contact the payee, then void and reissue or treat as unclaimed property under your state's rules.</t>
        </is>
      </c>
    </row>
  </sheetData>
  <conditionalFormatting sqref="G19:G28">
    <cfRule type="cellIs" priority="1" operator="equal" dxfId="1">
      <formula>"Follow up"</formula>
    </cfRule>
  </conditionalFormatting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D9CBB5"/>
    <outlinePr summaryBelow="1" summaryRight="1"/>
    <pageSetUpPr fitToPage="1"/>
  </sheetPr>
  <dimension ref="B2:I2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" customWidth="1" min="2" max="2"/>
    <col width="36" customWidth="1" min="3" max="3"/>
    <col width="20" customWidth="1" min="4" max="4"/>
    <col width="9" customWidth="1" min="5" max="5"/>
    <col width="13" customWidth="1" min="6" max="6"/>
    <col width="14" customWidth="1" min="7" max="7"/>
    <col width="36" customWidth="1" min="8" max="8"/>
    <col width="10" customWidth="1" min="9" max="9"/>
    <col width="3" customWidth="1" min="10" max="10"/>
    <col width="3" customWidth="1" min="11" max="11"/>
  </cols>
  <sheetData>
    <row r="2" ht="28" customHeight="1">
      <c r="B2" s="23" t="inlineStr">
        <is>
          <t>Book Adjustments</t>
        </is>
      </c>
    </row>
    <row r="3">
      <c r="B3" s="3" t="inlineStr">
        <is>
          <t>On the bank statement, missing from (or wrong in) your general ledger. Each line needs a journal entry.</t>
        </is>
      </c>
      <c r="C3" s="4" t="n"/>
      <c r="D3" s="4" t="n"/>
      <c r="E3" s="4" t="n"/>
      <c r="F3" s="4" t="n"/>
      <c r="G3" s="4" t="n"/>
      <c r="H3" s="4" t="n"/>
      <c r="I3" s="4" t="n"/>
    </row>
    <row r="5" ht="28" customHeight="1">
      <c r="B5" s="26" t="inlineStr">
        <is>
          <t>Date</t>
        </is>
      </c>
      <c r="C5" s="25" t="inlineStr">
        <is>
          <t>Description</t>
        </is>
      </c>
      <c r="D5" s="25" t="inlineStr">
        <is>
          <t>Category</t>
        </is>
      </c>
      <c r="E5" s="26" t="inlineStr">
        <is>
          <t>Add / Less</t>
        </is>
      </c>
      <c r="F5" s="26" t="inlineStr">
        <is>
          <t>Amount</t>
        </is>
      </c>
      <c r="G5" s="26" t="inlineStr">
        <is>
          <t>Effect on books</t>
        </is>
      </c>
      <c r="H5" s="25" t="inlineStr">
        <is>
          <t>Journal entry (Dr / Cr)</t>
        </is>
      </c>
      <c r="I5" s="26" t="inlineStr">
        <is>
          <t>Posted?</t>
        </is>
      </c>
    </row>
    <row r="6" ht="30" customHeight="1">
      <c r="B6" s="33" t="n">
        <v>46295</v>
      </c>
      <c r="C6" s="34" t="inlineStr">
        <is>
          <t>Interest credited</t>
        </is>
      </c>
      <c r="D6" s="35" t="inlineStr">
        <is>
          <t>Interest earned</t>
        </is>
      </c>
      <c r="E6" s="36" t="inlineStr">
        <is>
          <t>Add</t>
        </is>
      </c>
      <c r="F6" s="37" t="n">
        <v>18.42</v>
      </c>
      <c r="G6" s="37">
        <f>IF(F6="","",IF(E6="Less",-F6,F6))</f>
        <v/>
      </c>
      <c r="H6" s="34" t="inlineStr">
        <is>
          <t>Dr Cash / Cr Interest income</t>
        </is>
      </c>
      <c r="I6" s="36" t="inlineStr">
        <is>
          <t>No</t>
        </is>
      </c>
    </row>
    <row r="7" ht="30" customHeight="1">
      <c r="B7" s="33" t="n">
        <v>46287</v>
      </c>
      <c r="C7" s="34" t="inlineStr">
        <is>
          <t>ACH from Lakeside Events, catering inv. 1184</t>
        </is>
      </c>
      <c r="D7" s="35" t="inlineStr">
        <is>
          <t>Collection by bank</t>
        </is>
      </c>
      <c r="E7" s="36" t="inlineStr">
        <is>
          <t>Add</t>
        </is>
      </c>
      <c r="F7" s="37" t="n">
        <v>1450</v>
      </c>
      <c r="G7" s="37">
        <f>IF(F7="","",IF(E7="Less",-F7,F7))</f>
        <v/>
      </c>
      <c r="H7" s="34" t="inlineStr">
        <is>
          <t>Dr Cash / Cr A/R – Lakeside Events</t>
        </is>
      </c>
      <c r="I7" s="36" t="inlineStr">
        <is>
          <t>No</t>
        </is>
      </c>
    </row>
    <row r="8" ht="30" customHeight="1">
      <c r="B8" s="33" t="n">
        <v>46277</v>
      </c>
      <c r="C8" s="34" t="inlineStr">
        <is>
          <t>Check #2183 Rossi Packaging cleared at 658.00, booked as 685.00</t>
        </is>
      </c>
      <c r="D8" s="35" t="inlineStr">
        <is>
          <t>Book error</t>
        </is>
      </c>
      <c r="E8" s="36" t="inlineStr">
        <is>
          <t>Add</t>
        </is>
      </c>
      <c r="F8" s="37" t="n">
        <v>27</v>
      </c>
      <c r="G8" s="37">
        <f>IF(F8="","",IF(E8="Less",-F8,F8))</f>
        <v/>
      </c>
      <c r="H8" s="34" t="inlineStr">
        <is>
          <t>Dr Cash / Cr Packaging supplies</t>
        </is>
      </c>
      <c r="I8" s="36" t="inlineStr">
        <is>
          <t>No</t>
        </is>
      </c>
    </row>
    <row r="9" ht="30" customHeight="1">
      <c r="B9" s="33" t="n">
        <v>46295</v>
      </c>
      <c r="C9" s="34" t="inlineStr">
        <is>
          <t>Monthly account service fee</t>
        </is>
      </c>
      <c r="D9" s="35" t="inlineStr">
        <is>
          <t>Bank or card fee</t>
        </is>
      </c>
      <c r="E9" s="36" t="inlineStr">
        <is>
          <t>Less</t>
        </is>
      </c>
      <c r="F9" s="37" t="n">
        <v>25</v>
      </c>
      <c r="G9" s="37">
        <f>IF(F9="","",IF(E9="Less",-F9,F9))</f>
        <v/>
      </c>
      <c r="H9" s="34" t="inlineStr">
        <is>
          <t>Dr Bank fees / Cr Cash</t>
        </is>
      </c>
      <c r="I9" s="36" t="inlineStr">
        <is>
          <t>No</t>
        </is>
      </c>
    </row>
    <row r="10" ht="30" customHeight="1">
      <c r="B10" s="33" t="n">
        <v>46295</v>
      </c>
      <c r="C10" s="34" t="inlineStr">
        <is>
          <t>Card processing fees, September</t>
        </is>
      </c>
      <c r="D10" s="35" t="inlineStr">
        <is>
          <t>Bank or card fee</t>
        </is>
      </c>
      <c r="E10" s="36" t="inlineStr">
        <is>
          <t>Less</t>
        </is>
      </c>
      <c r="F10" s="37" t="n">
        <v>312.66</v>
      </c>
      <c r="G10" s="37">
        <f>IF(F10="","",IF(E10="Less",-F10,F10))</f>
        <v/>
      </c>
      <c r="H10" s="34" t="inlineStr">
        <is>
          <t>Dr Merchant fees / Cr Cash</t>
        </is>
      </c>
      <c r="I10" s="36" t="inlineStr">
        <is>
          <t>No</t>
        </is>
      </c>
    </row>
    <row r="11" ht="30" customHeight="1">
      <c r="B11" s="33" t="n">
        <v>46282</v>
      </c>
      <c r="C11" s="34" t="inlineStr">
        <is>
          <t>Returned check, Delgado Catering #5521</t>
        </is>
      </c>
      <c r="D11" s="35" t="inlineStr">
        <is>
          <t>NSF / returned item</t>
        </is>
      </c>
      <c r="E11" s="36" t="inlineStr">
        <is>
          <t>Less</t>
        </is>
      </c>
      <c r="F11" s="37" t="n">
        <v>240</v>
      </c>
      <c r="G11" s="37">
        <f>IF(F11="","",IF(E11="Less",-F11,F11))</f>
        <v/>
      </c>
      <c r="H11" s="34" t="inlineStr">
        <is>
          <t>Dr A/R – Delgado Catering / Cr Cash</t>
        </is>
      </c>
      <c r="I11" s="36" t="inlineStr">
        <is>
          <t>No</t>
        </is>
      </c>
    </row>
    <row r="12" ht="30" customHeight="1">
      <c r="B12" s="33" t="n">
        <v>46282</v>
      </c>
      <c r="C12" s="34" t="inlineStr">
        <is>
          <t>Returned item fee</t>
        </is>
      </c>
      <c r="D12" s="35" t="inlineStr">
        <is>
          <t>Bank or card fee</t>
        </is>
      </c>
      <c r="E12" s="36" t="inlineStr">
        <is>
          <t>Less</t>
        </is>
      </c>
      <c r="F12" s="37" t="n">
        <v>15</v>
      </c>
      <c r="G12" s="37">
        <f>IF(F12="","",IF(E12="Less",-F12,F12))</f>
        <v/>
      </c>
      <c r="H12" s="34" t="inlineStr">
        <is>
          <t>Dr Bank fees / Cr Cash</t>
        </is>
      </c>
      <c r="I12" s="36" t="inlineStr">
        <is>
          <t>No</t>
        </is>
      </c>
    </row>
    <row r="13" ht="30" customHeight="1">
      <c r="B13" s="33" t="n">
        <v>46280</v>
      </c>
      <c r="C13" s="34" t="inlineStr">
        <is>
          <t>Payroll service ACH fee</t>
        </is>
      </c>
      <c r="D13" s="35" t="inlineStr">
        <is>
          <t>Automatic debit</t>
        </is>
      </c>
      <c r="E13" s="36" t="inlineStr">
        <is>
          <t>Less</t>
        </is>
      </c>
      <c r="F13" s="37" t="n">
        <v>64.5</v>
      </c>
      <c r="G13" s="37">
        <f>IF(F13="","",IF(E13="Less",-F13,F13))</f>
        <v/>
      </c>
      <c r="H13" s="34" t="inlineStr">
        <is>
          <t>Dr Payroll service fees / Cr Cash</t>
        </is>
      </c>
      <c r="I13" s="36" t="inlineStr">
        <is>
          <t>No</t>
        </is>
      </c>
    </row>
    <row r="14" ht="18" customHeight="1">
      <c r="B14" s="33" t="n"/>
      <c r="C14" s="34" t="n"/>
      <c r="D14" s="35" t="n"/>
      <c r="E14" s="36" t="n"/>
      <c r="F14" s="37" t="n"/>
      <c r="G14" s="37">
        <f>IF(F14="","",IF(E14="Less",-F14,F14))</f>
        <v/>
      </c>
      <c r="H14" s="34" t="n"/>
      <c r="I14" s="36" t="n"/>
    </row>
    <row r="15" ht="18" customHeight="1">
      <c r="B15" s="33" t="n"/>
      <c r="C15" s="34" t="n"/>
      <c r="D15" s="35" t="n"/>
      <c r="E15" s="36" t="n"/>
      <c r="F15" s="37" t="n"/>
      <c r="G15" s="37">
        <f>IF(F15="","",IF(E15="Less",-F15,F15))</f>
        <v/>
      </c>
      <c r="H15" s="34" t="n"/>
      <c r="I15" s="36" t="n"/>
    </row>
    <row r="16" ht="18" customHeight="1">
      <c r="B16" s="33" t="n"/>
      <c r="C16" s="34" t="n"/>
      <c r="D16" s="35" t="n"/>
      <c r="E16" s="36" t="n"/>
      <c r="F16" s="37" t="n"/>
      <c r="G16" s="37">
        <f>IF(F16="","",IF(E16="Less",-F16,F16))</f>
        <v/>
      </c>
      <c r="H16" s="34" t="n"/>
      <c r="I16" s="36" t="n"/>
    </row>
    <row r="17" ht="18" customHeight="1">
      <c r="B17" s="33" t="n"/>
      <c r="C17" s="34" t="n"/>
      <c r="D17" s="35" t="n"/>
      <c r="E17" s="36" t="n"/>
      <c r="F17" s="37" t="n"/>
      <c r="G17" s="37">
        <f>IF(F17="","",IF(E17="Less",-F17,F17))</f>
        <v/>
      </c>
      <c r="H17" s="34" t="n"/>
      <c r="I17" s="36" t="n"/>
    </row>
    <row r="18" ht="18" customHeight="1">
      <c r="B18" s="33" t="n"/>
      <c r="C18" s="34" t="n"/>
      <c r="D18" s="35" t="n"/>
      <c r="E18" s="36" t="n"/>
      <c r="F18" s="37" t="n"/>
      <c r="G18" s="37">
        <f>IF(F18="","",IF(E18="Less",-F18,F18))</f>
        <v/>
      </c>
      <c r="H18" s="34" t="n"/>
      <c r="I18" s="36" t="n"/>
    </row>
    <row r="19" ht="18" customHeight="1">
      <c r="B19" s="33" t="n"/>
      <c r="C19" s="34" t="n"/>
      <c r="D19" s="35" t="n"/>
      <c r="E19" s="36" t="n"/>
      <c r="F19" s="37" t="n"/>
      <c r="G19" s="37">
        <f>IF(F19="","",IF(E19="Less",-F19,F19))</f>
        <v/>
      </c>
      <c r="H19" s="34" t="n"/>
      <c r="I19" s="36" t="n"/>
    </row>
    <row r="20" ht="18" customHeight="1">
      <c r="B20" s="33" t="n"/>
      <c r="C20" s="34" t="n"/>
      <c r="D20" s="35" t="n"/>
      <c r="E20" s="36" t="n"/>
      <c r="F20" s="37" t="n"/>
      <c r="G20" s="37">
        <f>IF(F20="","",IF(E20="Less",-F20,F20))</f>
        <v/>
      </c>
      <c r="H20" s="34" t="n"/>
      <c r="I20" s="36" t="n"/>
    </row>
    <row r="21" ht="18" customHeight="1">
      <c r="B21" s="33" t="n"/>
      <c r="C21" s="34" t="n"/>
      <c r="D21" s="35" t="n"/>
      <c r="E21" s="36" t="n"/>
      <c r="F21" s="37" t="n"/>
      <c r="G21" s="37">
        <f>IF(F21="","",IF(E21="Less",-F21,F21))</f>
        <v/>
      </c>
      <c r="H21" s="34" t="n"/>
      <c r="I21" s="36" t="n"/>
    </row>
    <row r="22" ht="18" customHeight="1">
      <c r="B22" s="33" t="n"/>
      <c r="C22" s="34" t="n"/>
      <c r="D22" s="35" t="n"/>
      <c r="E22" s="36" t="n"/>
      <c r="F22" s="37" t="n"/>
      <c r="G22" s="37">
        <f>IF(F22="","",IF(E22="Less",-F22,F22))</f>
        <v/>
      </c>
      <c r="H22" s="34" t="n"/>
      <c r="I22" s="36" t="n"/>
    </row>
    <row r="23" ht="18" customHeight="1">
      <c r="B23" s="33" t="n"/>
      <c r="C23" s="34" t="n"/>
      <c r="D23" s="35" t="n"/>
      <c r="E23" s="36" t="n"/>
      <c r="F23" s="37" t="n"/>
      <c r="G23" s="37">
        <f>IF(F23="","",IF(E23="Less",-F23,F23))</f>
        <v/>
      </c>
      <c r="H23" s="34" t="n"/>
      <c r="I23" s="36" t="n"/>
    </row>
    <row r="24" ht="18" customHeight="1">
      <c r="B24" s="33" t="n"/>
      <c r="C24" s="34" t="n"/>
      <c r="D24" s="35" t="n"/>
      <c r="E24" s="36" t="n"/>
      <c r="F24" s="37" t="n"/>
      <c r="G24" s="37">
        <f>IF(F24="","",IF(E24="Less",-F24,F24))</f>
        <v/>
      </c>
      <c r="H24" s="34" t="n"/>
      <c r="I24" s="36" t="n"/>
    </row>
    <row r="25" ht="18" customHeight="1">
      <c r="B25" s="33" t="n"/>
      <c r="C25" s="34" t="n"/>
      <c r="D25" s="35" t="n"/>
      <c r="E25" s="36" t="n"/>
      <c r="F25" s="37" t="n"/>
      <c r="G25" s="37">
        <f>IF(F25="","",IF(E25="Less",-F25,F25))</f>
        <v/>
      </c>
      <c r="H25" s="34" t="n"/>
      <c r="I25" s="36" t="n"/>
    </row>
    <row r="26">
      <c r="C26" s="29" t="inlineStr">
        <is>
          <t>Net effect on book balance</t>
        </is>
      </c>
      <c r="G26" s="30">
        <f>SUM(G6:G25)</f>
        <v/>
      </c>
    </row>
  </sheetData>
  <conditionalFormatting sqref="I6:I25">
    <cfRule type="cellIs" priority="1" operator="equal" dxfId="2">
      <formula>"No"</formula>
    </cfRule>
  </conditionalFormatting>
  <dataValidations count="3">
    <dataValidation sqref="D6:D25" showDropDown="0" showInputMessage="0" showErrorMessage="0" allowBlank="1" type="list">
      <formula1>"Interest earned,Collection by bank,Bank or card fee,NSF / returned item,Automatic debit,Book error"</formula1>
    </dataValidation>
    <dataValidation sqref="E6:E25" showDropDown="0" showInputMessage="0" showErrorMessage="0" allowBlank="1" type="list">
      <formula1>"Add,Less"</formula1>
    </dataValidation>
    <dataValidation sqref="I6:I25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1" fitToWidth="1"/>
</worksheet>
</file>

<file path=xl/worksheets/sheet4.xml><?xml version="1.0" encoding="utf-8"?>
<worksheet xmlns="http://schemas.openxmlformats.org/spreadsheetml/2006/main">
  <sheetPr>
    <tabColor rgb="00D9CBB5"/>
    <outlinePr summaryBelow="1" summaryRight="1"/>
    <pageSetUpPr fitToPage="1"/>
  </sheetPr>
  <dimension ref="B2:I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2" customWidth="1" min="2" max="2"/>
    <col width="15" customWidth="1" min="3" max="3"/>
    <col width="15" customWidth="1" min="4" max="4"/>
    <col width="15" customWidth="1" min="5" max="5"/>
    <col width="15" customWidth="1" min="6" max="6"/>
    <col width="12" customWidth="1" min="7" max="7"/>
    <col width="22" customWidth="1" min="8" max="8"/>
    <col width="18" customWidth="1" min="9" max="9"/>
    <col width="3" customWidth="1" min="10" max="10"/>
  </cols>
  <sheetData>
    <row r="2" ht="28" customHeight="1">
      <c r="B2" s="23" t="inlineStr">
        <is>
          <t>Reconciliation Log, 2026</t>
        </is>
      </c>
    </row>
    <row r="3">
      <c r="B3" s="3" t="inlineStr">
        <is>
          <t>One line per month. September pulls from the Reconciliation tab; copy its row as values before you start October.</t>
        </is>
      </c>
      <c r="C3" s="4" t="n"/>
      <c r="D3" s="4" t="n"/>
      <c r="E3" s="4" t="n"/>
      <c r="F3" s="4" t="n"/>
      <c r="G3" s="4" t="n"/>
      <c r="H3" s="4" t="n"/>
      <c r="I3" s="4" t="n"/>
    </row>
    <row r="5" ht="28" customHeight="1">
      <c r="B5" s="26" t="inlineStr">
        <is>
          <t>Month</t>
        </is>
      </c>
      <c r="C5" s="26" t="inlineStr">
        <is>
          <t>Bank balance</t>
        </is>
      </c>
      <c r="D5" s="26" t="inlineStr">
        <is>
          <t>Ledger balance</t>
        </is>
      </c>
      <c r="E5" s="26" t="inlineStr">
        <is>
          <t>Adjusted bank</t>
        </is>
      </c>
      <c r="F5" s="26" t="inlineStr">
        <is>
          <t>Adjusted book</t>
        </is>
      </c>
      <c r="G5" s="26" t="inlineStr">
        <is>
          <t>Difference</t>
        </is>
      </c>
      <c r="H5" s="26" t="inlineStr">
        <is>
          <t>Status</t>
        </is>
      </c>
      <c r="I5" s="26" t="inlineStr">
        <is>
          <t>Prepared / reviewed</t>
        </is>
      </c>
    </row>
    <row r="6">
      <c r="B6" s="38" t="n">
        <v>46023</v>
      </c>
      <c r="C6" s="13" t="n">
        <v>39845.1</v>
      </c>
      <c r="D6" s="13" t="n">
        <v>38412.77</v>
      </c>
      <c r="E6" s="13" t="n">
        <v>38990.35</v>
      </c>
      <c r="F6" s="13" t="n">
        <v>38990.35</v>
      </c>
      <c r="G6" s="13">
        <f>IF(E6="","",ROUND(E6-F6,2))</f>
        <v/>
      </c>
      <c r="H6" s="28">
        <f>IF(E6="","",IF(ABS(G6)&lt;0.005,"Reconciled","Open"))</f>
        <v/>
      </c>
      <c r="I6" s="28" t="inlineStr">
        <is>
          <t>D. Whitfield / M. Bell</t>
        </is>
      </c>
    </row>
    <row r="7">
      <c r="B7" s="38" t="n">
        <v>46054</v>
      </c>
      <c r="C7" s="13" t="n">
        <v>41230.55</v>
      </c>
      <c r="D7" s="13" t="n">
        <v>40968.12</v>
      </c>
      <c r="E7" s="13" t="n">
        <v>40611.98</v>
      </c>
      <c r="F7" s="13" t="n">
        <v>40611.98</v>
      </c>
      <c r="G7" s="13">
        <f>IF(E7="","",ROUND(E7-F7,2))</f>
        <v/>
      </c>
      <c r="H7" s="28">
        <f>IF(E7="","",IF(ABS(G7)&lt;0.005,"Reconciled","Open"))</f>
        <v/>
      </c>
      <c r="I7" s="28" t="inlineStr">
        <is>
          <t>D. Whitfield / M. Bell</t>
        </is>
      </c>
    </row>
    <row r="8">
      <c r="B8" s="38" t="n">
        <v>46082</v>
      </c>
      <c r="C8" s="13" t="n">
        <v>44102.8</v>
      </c>
      <c r="D8" s="13" t="n">
        <v>42785.4</v>
      </c>
      <c r="E8" s="13" t="n">
        <v>43370.06</v>
      </c>
      <c r="F8" s="13" t="n">
        <v>43370.06</v>
      </c>
      <c r="G8" s="13">
        <f>IF(E8="","",ROUND(E8-F8,2))</f>
        <v/>
      </c>
      <c r="H8" s="28">
        <f>IF(E8="","",IF(ABS(G8)&lt;0.005,"Reconciled","Open"))</f>
        <v/>
      </c>
      <c r="I8" s="28" t="inlineStr">
        <is>
          <t>D. Whitfield / M. Bell</t>
        </is>
      </c>
    </row>
    <row r="9">
      <c r="B9" s="38" t="n">
        <v>46113</v>
      </c>
      <c r="C9" s="13" t="n">
        <v>42876.15</v>
      </c>
      <c r="D9" s="13" t="n">
        <v>43010.62</v>
      </c>
      <c r="E9" s="13" t="n">
        <v>41955.71</v>
      </c>
      <c r="F9" s="13" t="n">
        <v>41955.71</v>
      </c>
      <c r="G9" s="13">
        <f>IF(E9="","",ROUND(E9-F9,2))</f>
        <v/>
      </c>
      <c r="H9" s="28">
        <f>IF(E9="","",IF(ABS(G9)&lt;0.005,"Reconciled","Open"))</f>
        <v/>
      </c>
      <c r="I9" s="28" t="inlineStr">
        <is>
          <t>D. Whitfield / M. Bell</t>
        </is>
      </c>
    </row>
    <row r="10">
      <c r="B10" s="38" t="n">
        <v>46143</v>
      </c>
      <c r="C10" s="13" t="n">
        <v>45390.47</v>
      </c>
      <c r="D10" s="13" t="n">
        <v>44120.08</v>
      </c>
      <c r="E10" s="13" t="n">
        <v>44602.33</v>
      </c>
      <c r="F10" s="13" t="n">
        <v>44602.33</v>
      </c>
      <c r="G10" s="13">
        <f>IF(E10="","",ROUND(E10-F10,2))</f>
        <v/>
      </c>
      <c r="H10" s="28">
        <f>IF(E10="","",IF(ABS(G10)&lt;0.005,"Reconciled","Open"))</f>
        <v/>
      </c>
      <c r="I10" s="28" t="inlineStr">
        <is>
          <t>D. Whitfield / M. Bell</t>
        </is>
      </c>
    </row>
    <row r="11">
      <c r="B11" s="38" t="n">
        <v>46174</v>
      </c>
      <c r="C11" s="13" t="n">
        <v>47011.92</v>
      </c>
      <c r="D11" s="13" t="n">
        <v>46288.5</v>
      </c>
      <c r="E11" s="13" t="n">
        <v>45874.19</v>
      </c>
      <c r="F11" s="13" t="n">
        <v>45874.19</v>
      </c>
      <c r="G11" s="13">
        <f>IF(E11="","",ROUND(E11-F11,2))</f>
        <v/>
      </c>
      <c r="H11" s="28">
        <f>IF(E11="","",IF(ABS(G11)&lt;0.005,"Reconciled","Open"))</f>
        <v/>
      </c>
      <c r="I11" s="28" t="inlineStr">
        <is>
          <t>D. Whitfield / M. Bell</t>
        </is>
      </c>
    </row>
    <row r="12">
      <c r="B12" s="38" t="n">
        <v>46204</v>
      </c>
      <c r="C12" s="13" t="n">
        <v>46420.38</v>
      </c>
      <c r="D12" s="13" t="n">
        <v>45995.71</v>
      </c>
      <c r="E12" s="13" t="n">
        <v>45718.64</v>
      </c>
      <c r="F12" s="13" t="n">
        <v>45718.64</v>
      </c>
      <c r="G12" s="13">
        <f>IF(E12="","",ROUND(E12-F12,2))</f>
        <v/>
      </c>
      <c r="H12" s="28">
        <f>IF(E12="","",IF(ABS(G12)&lt;0.005,"Reconciled","Open"))</f>
        <v/>
      </c>
      <c r="I12" s="28" t="inlineStr">
        <is>
          <t>D. Whitfield / M. Bell</t>
        </is>
      </c>
    </row>
    <row r="13">
      <c r="B13" s="38" t="n">
        <v>46235</v>
      </c>
      <c r="C13" s="13" t="n">
        <v>47688.03</v>
      </c>
      <c r="D13" s="13" t="n">
        <v>46102.55</v>
      </c>
      <c r="E13" s="13" t="n">
        <v>46480.27</v>
      </c>
      <c r="F13" s="13" t="n">
        <v>46480.27</v>
      </c>
      <c r="G13" s="13">
        <f>IF(E13="","",ROUND(E13-F13,2))</f>
        <v/>
      </c>
      <c r="H13" s="28">
        <f>IF(E13="","",IF(ABS(G13)&lt;0.005,"Reconciled","Open"))</f>
        <v/>
      </c>
      <c r="I13" s="28" t="inlineStr">
        <is>
          <t>D. Whitfield / M. Bell</t>
        </is>
      </c>
    </row>
    <row r="14">
      <c r="B14" s="38" t="n">
        <v>46266</v>
      </c>
      <c r="C14" s="13">
        <f>Reconciliation!C12</f>
        <v/>
      </c>
      <c r="D14" s="13">
        <f>Reconciliation!F12</f>
        <v/>
      </c>
      <c r="E14" s="13">
        <f>Reconciliation!C19</f>
        <v/>
      </c>
      <c r="F14" s="13">
        <f>Reconciliation!F19</f>
        <v/>
      </c>
      <c r="G14" s="13">
        <f>IF(E14="","",ROUND(E14-F14,2))</f>
        <v/>
      </c>
      <c r="H14" s="28">
        <f>IF(E14="","",IF(ABS(G14)&lt;0.005,"Reconciled","Open"))</f>
        <v/>
      </c>
      <c r="I14" s="28" t="inlineStr">
        <is>
          <t>D. Whitfield / M. Bell</t>
        </is>
      </c>
    </row>
    <row r="15">
      <c r="B15" s="38" t="n">
        <v>46296</v>
      </c>
      <c r="C15" s="13" t="n"/>
      <c r="D15" s="13" t="n"/>
      <c r="E15" s="13" t="n"/>
      <c r="F15" s="13" t="n"/>
      <c r="G15" s="13">
        <f>IF(E15="","",ROUND(E15-F15,2))</f>
        <v/>
      </c>
      <c r="H15" s="28">
        <f>IF(E15="","",IF(ABS(G15)&lt;0.005,"Reconciled","Open"))</f>
        <v/>
      </c>
      <c r="I15" s="28" t="n"/>
    </row>
    <row r="16">
      <c r="B16" s="38" t="n">
        <v>46327</v>
      </c>
      <c r="C16" s="13" t="n"/>
      <c r="D16" s="13" t="n"/>
      <c r="E16" s="13" t="n"/>
      <c r="F16" s="13" t="n"/>
      <c r="G16" s="13">
        <f>IF(E16="","",ROUND(E16-F16,2))</f>
        <v/>
      </c>
      <c r="H16" s="28">
        <f>IF(E16="","",IF(ABS(G16)&lt;0.005,"Reconciled","Open"))</f>
        <v/>
      </c>
      <c r="I16" s="28" t="n"/>
    </row>
    <row r="17">
      <c r="B17" s="38" t="n">
        <v>46357</v>
      </c>
      <c r="C17" s="13" t="n"/>
      <c r="D17" s="13" t="n"/>
      <c r="E17" s="13" t="n"/>
      <c r="F17" s="13" t="n"/>
      <c r="G17" s="13">
        <f>IF(E17="","",ROUND(E17-F17,2))</f>
        <v/>
      </c>
      <c r="H17" s="28">
        <f>IF(E17="","",IF(ABS(G17)&lt;0.005,"Reconciled","Open"))</f>
        <v/>
      </c>
      <c r="I17" s="28" t="n"/>
    </row>
  </sheetData>
  <conditionalFormatting sqref="H6:H17">
    <cfRule type="cellIs" priority="1" operator="equal" dxfId="3">
      <formula>"Open"</formula>
    </cfRule>
  </conditionalFormatting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reportsexcel.com</dc:creator>
  <dc:title xmlns:dc="http://purl.org/dc/elements/1.1/">Bank Reconciliation Template</dc:title>
  <dcterms:created xmlns:dcterms="http://purl.org/dc/terms/" xmlns:xsi="http://www.w3.org/2001/XMLSchema-instance" xsi:type="dcterms:W3CDTF">2026-10-17T07:53:36Z</dcterms:created>
  <dcterms:modified xmlns:dcterms="http://purl.org/dc/terms/" xmlns:xsi="http://www.w3.org/2001/XMLSchema-instance" xsi:type="dcterms:W3CDTF">2026-10-17T07:53:36Z</dcterms:modified>
</cp:coreProperties>
</file>