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 Aging" sheetId="1" state="visible" r:id="rId1"/>
    <sheet xmlns:r="http://schemas.openxmlformats.org/officeDocument/2006/relationships" name="Customer Summary" sheetId="2" state="visible" r:id="rId2"/>
  </sheets>
  <definedNames>
    <definedName name="_xlnm.Print_Titles" localSheetId="0">'AR Aging'!$6:$6</definedName>
    <definedName name="_xlnm.Print_Area" localSheetId="0">'AR Aging'!$A$1:$N$24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$#,##0.00;[Red]-$#,##0.00;&quot;–&quot;"/>
    <numFmt numFmtId="167" formatCode="0.0%"/>
  </numFmts>
  <fonts count="18">
    <font>
      <name val="Calibri"/>
      <family val="2"/>
      <color theme="1"/>
      <sz val="11"/>
      <scheme val="minor"/>
    </font>
    <font>
      <name val="Calibri"/>
      <b val="1"/>
      <color rgb="001F3864"/>
      <sz val="20"/>
    </font>
    <font>
      <name val="Calibri"/>
      <b val="1"/>
      <color rgb="00404040"/>
      <sz val="12"/>
    </font>
    <font>
      <name val="Calibri"/>
      <i val="1"/>
      <color rgb="007F7F7F"/>
      <sz val="10"/>
    </font>
    <font>
      <name val="Calibri"/>
      <b val="1"/>
      <color rgb="001F3864"/>
      <sz val="11"/>
    </font>
    <font>
      <name val="Calibri"/>
      <b val="1"/>
      <color rgb="00000000"/>
      <sz val="12"/>
    </font>
    <font>
      <name val="Calibri"/>
      <i val="1"/>
      <color rgb="007F7F7F"/>
      <sz val="9"/>
    </font>
    <font>
      <name val="Calibri"/>
      <b val="1"/>
      <color rgb="00FFFFFF"/>
      <sz val="9"/>
    </font>
    <font>
      <name val="Calibri"/>
      <b val="1"/>
      <color rgb="001F3864"/>
      <sz val="15"/>
    </font>
    <font>
      <name val="Calibri"/>
      <b val="1"/>
      <color rgb="00FFFFFF"/>
      <sz val="10"/>
    </font>
    <font>
      <name val="Calibri"/>
      <b val="1"/>
      <color rgb="007F7F7F"/>
      <sz val="9"/>
    </font>
    <font>
      <name val="Calibri"/>
      <sz val="10"/>
    </font>
    <font>
      <name val="Calibri"/>
      <b val="1"/>
      <sz val="10"/>
    </font>
    <font>
      <name val="Calibri"/>
      <b val="1"/>
      <color rgb="001F3864"/>
      <sz val="10"/>
    </font>
    <font>
      <name val="Calibri"/>
      <b val="1"/>
      <color rgb="001F3864"/>
    </font>
    <font>
      <name val="Calibri"/>
      <b val="1"/>
    </font>
    <font>
      <name val="Calibri"/>
      <b val="1"/>
      <color rgb="001F3864"/>
      <sz val="13"/>
    </font>
    <font>
      <name val="Calibri"/>
      <b val="1"/>
      <color rgb="00375623"/>
      <sz val="10"/>
    </font>
  </fonts>
  <fills count="8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2E5C8A"/>
      </patternFill>
    </fill>
    <fill>
      <patternFill patternType="solid">
        <fgColor rgb="00EAF0F7"/>
      </patternFill>
    </fill>
    <fill>
      <patternFill patternType="solid">
        <fgColor rgb="001F3864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medium">
        <color rgb="00E0A800"/>
      </left>
      <right style="medium">
        <color rgb="00E0A800"/>
      </right>
      <top style="medium">
        <color rgb="00E0A800"/>
      </top>
      <bottom style="medium">
        <color rgb="00E0A800"/>
      </bottom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7" fillId="3" borderId="2" applyAlignment="1" pivotButton="0" quotePrefix="0" xfId="0">
      <alignment horizontal="center" vertical="center"/>
    </xf>
    <xf numFmtId="0" fontId="0" fillId="0" borderId="2" pivotButton="0" quotePrefix="0" xfId="0"/>
    <xf numFmtId="0" fontId="3" fillId="0" borderId="0" pivotButton="0" quotePrefix="0" xfId="0"/>
    <xf numFmtId="166" fontId="8" fillId="4" borderId="2" applyAlignment="1" pivotButton="0" quotePrefix="0" xfId="0">
      <alignment horizontal="center" vertical="center"/>
    </xf>
    <xf numFmtId="0" fontId="0" fillId="4" borderId="2" pivotButton="0" quotePrefix="0" xfId="0"/>
    <xf numFmtId="167" fontId="8" fillId="4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right"/>
    </xf>
    <xf numFmtId="165" fontId="5" fillId="2" borderId="1" applyAlignment="1" pivotButton="0" quotePrefix="0" xfId="0">
      <alignment horizontal="center"/>
    </xf>
    <xf numFmtId="0" fontId="0" fillId="0" borderId="1" pivotButton="0" quotePrefix="0" xfId="0"/>
    <xf numFmtId="0" fontId="6" fillId="0" borderId="0" pivotButton="0" quotePrefix="0" xfId="0"/>
    <xf numFmtId="0" fontId="10" fillId="0" borderId="0" pivotButton="0" quotePrefix="0" xfId="0"/>
    <xf numFmtId="0" fontId="9" fillId="5" borderId="2" applyAlignment="1" pivotButton="0" quotePrefix="0" xfId="0">
      <alignment horizontal="center" vertical="center" wrapText="1"/>
    </xf>
    <xf numFmtId="0" fontId="11" fillId="6" borderId="2" applyAlignment="1" pivotButton="0" quotePrefix="0" xfId="0">
      <alignment indent="1"/>
    </xf>
    <xf numFmtId="0" fontId="11" fillId="6" borderId="2" applyAlignment="1" pivotButton="0" quotePrefix="0" xfId="0">
      <alignment horizontal="center"/>
    </xf>
    <xf numFmtId="165" fontId="11" fillId="6" borderId="2" applyAlignment="1" pivotButton="0" quotePrefix="0" xfId="0">
      <alignment horizontal="center"/>
    </xf>
    <xf numFmtId="166" fontId="11" fillId="6" borderId="2" pivotButton="0" quotePrefix="0" xfId="0"/>
    <xf numFmtId="166" fontId="12" fillId="6" borderId="2" pivotButton="0" quotePrefix="0" xfId="0"/>
    <xf numFmtId="1" fontId="11" fillId="6" borderId="2" applyAlignment="1" pivotButton="0" quotePrefix="0" xfId="0">
      <alignment horizontal="center"/>
    </xf>
    <xf numFmtId="0" fontId="11" fillId="7" borderId="2" applyAlignment="1" pivotButton="0" quotePrefix="0" xfId="0">
      <alignment indent="1"/>
    </xf>
    <xf numFmtId="0" fontId="11" fillId="7" borderId="2" applyAlignment="1" pivotButton="0" quotePrefix="0" xfId="0">
      <alignment horizontal="center"/>
    </xf>
    <xf numFmtId="165" fontId="11" fillId="7" borderId="2" applyAlignment="1" pivotButton="0" quotePrefix="0" xfId="0">
      <alignment horizontal="center"/>
    </xf>
    <xf numFmtId="166" fontId="11" fillId="7" borderId="2" pivotButton="0" quotePrefix="0" xfId="0"/>
    <xf numFmtId="166" fontId="12" fillId="7" borderId="2" pivotButton="0" quotePrefix="0" xfId="0"/>
    <xf numFmtId="1" fontId="11" fillId="7" borderId="2" applyAlignment="1" pivotButton="0" quotePrefix="0" xfId="0">
      <alignment horizontal="center"/>
    </xf>
    <xf numFmtId="0" fontId="9" fillId="3" borderId="2" pivotButton="0" quotePrefix="0" xfId="0"/>
    <xf numFmtId="0" fontId="9" fillId="3" borderId="2" applyAlignment="1" pivotButton="0" quotePrefix="0" xfId="0">
      <alignment horizontal="center"/>
    </xf>
    <xf numFmtId="166" fontId="9" fillId="3" borderId="2" pivotButton="0" quotePrefix="0" xfId="0"/>
    <xf numFmtId="0" fontId="13" fillId="4" borderId="2" pivotButton="0" quotePrefix="0" xfId="0"/>
    <xf numFmtId="167" fontId="13" fillId="4" borderId="2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165" fontId="15" fillId="0" borderId="0" pivotButton="0" quotePrefix="0" xfId="0"/>
    <xf numFmtId="167" fontId="11" fillId="6" borderId="2" pivotButton="0" quotePrefix="0" xfId="0"/>
    <xf numFmtId="167" fontId="11" fillId="7" borderId="2" pivotButton="0" quotePrefix="0" xfId="0"/>
    <xf numFmtId="167" fontId="9" fillId="3" borderId="2" pivotButton="0" quotePrefix="0" xfId="0"/>
    <xf numFmtId="167" fontId="13" fillId="4" borderId="2" pivotButton="0" quotePrefix="0" xfId="0"/>
    <xf numFmtId="0" fontId="16" fillId="0" borderId="0" pivotButton="0" quotePrefix="0" xfId="0"/>
    <xf numFmtId="0" fontId="9" fillId="5" borderId="2" applyAlignment="1" pivotButton="0" quotePrefix="0" xfId="0">
      <alignment horizontal="center"/>
    </xf>
    <xf numFmtId="0" fontId="11" fillId="6" borderId="2" pivotButton="0" quotePrefix="0" xfId="0"/>
    <xf numFmtId="0" fontId="11" fillId="7" borderId="2" pivotButton="0" quotePrefix="0" xfId="0"/>
    <xf numFmtId="0" fontId="17" fillId="0" borderId="0" pivotButton="0" quotePrefix="0" xfId="0"/>
  </cellXfs>
  <cellStyles count="1">
    <cellStyle name="Normal" xfId="0" builtinId="0" hidden="0"/>
  </cellStyles>
  <dxfs count="7">
    <dxf>
      <font>
        <b val="1"/>
        <color rgb="009C0006"/>
      </font>
      <fill>
        <patternFill patternType="solid">
          <fgColor rgb="00F8CBAD"/>
          <bgColor rgb="00F8CBAD"/>
        </patternFill>
      </fill>
    </dxf>
    <dxf>
      <font>
        <color rgb="00C55A11"/>
      </font>
      <fill>
        <patternFill patternType="solid">
          <fgColor rgb="00FCE4D6"/>
          <bgColor rgb="00FCE4D6"/>
        </patternFill>
      </fill>
    </dxf>
    <dxf>
      <font>
        <color rgb="007F6000"/>
      </font>
      <fill>
        <patternFill patternType="solid">
          <fgColor rgb="00FFF2CC"/>
          <bgColor rgb="00FFF2CC"/>
        </patternFill>
      </fill>
    </dxf>
    <dxf>
      <font>
        <b val="1"/>
        <color rgb="00C55A11"/>
      </font>
      <fill>
        <patternFill patternType="solid">
          <fgColor rgb="00FCE4D6"/>
          <bgColor rgb="00FCE4D6"/>
        </patternFill>
      </fill>
    </dxf>
    <dxf>
      <font>
        <b val="1"/>
        <color rgb="007F6000"/>
      </font>
      <fill>
        <patternFill patternType="solid">
          <fgColor rgb="00FFF2CC"/>
          <bgColor rgb="00FFF2CC"/>
        </patternFill>
      </fill>
    </dxf>
    <dxf>
      <font>
        <b val="1"/>
        <color rgb="00375623"/>
      </font>
      <fill>
        <patternFill patternType="solid">
          <fgColor rgb="00E2EFDA"/>
          <bgColor rgb="00E2EFDA"/>
        </patternFill>
      </fill>
    </dxf>
    <dxf>
      <font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Balance by Aging Bucket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'Customer Summary'!C16</f>
            </strRef>
          </tx>
          <spPr>
            <a:solidFill xmlns:a="http://schemas.openxmlformats.org/drawingml/2006/main">
              <a:srgbClr val="2E5C8A"/>
            </a:solidFill>
            <a:ln xmlns:a="http://schemas.openxmlformats.org/drawingml/2006/main">
              <a:prstDash val="solid"/>
            </a:ln>
          </spPr>
          <cat>
            <numRef>
              <f>'Customer Summary'!$A$17:$A$21</f>
            </numRef>
          </cat>
          <val>
            <numRef>
              <f>'Customer Summary'!$C$17:$C$21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14</row>
      <rowOff>0</rowOff>
    </from>
    <ext cx="540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4" customWidth="1" min="4" max="4"/>
    <col width="14" customWidth="1" min="5" max="5"/>
    <col width="13" customWidth="1" min="6" max="6"/>
    <col width="14" customWidth="1" min="7" max="7"/>
    <col width="10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2" customWidth="1" min="14" max="14"/>
  </cols>
  <sheetData>
    <row r="1" ht="30" customHeight="1">
      <c r="A1" s="1" t="inlineStr">
        <is>
          <t>Accounts Receivable Aging Report</t>
        </is>
      </c>
    </row>
    <row r="2">
      <c r="A2" s="2" t="inlineStr">
        <is>
          <t>Northwind Supply Co.</t>
        </is>
      </c>
      <c r="I2" s="3" t="inlineStr">
        <is>
          <t>Total Outstanding</t>
        </is>
      </c>
      <c r="J2" s="4" t="n"/>
      <c r="K2" s="3" t="inlineStr">
        <is>
          <t>Total Past Due</t>
        </is>
      </c>
      <c r="L2" s="4" t="n"/>
      <c r="M2" s="3" t="inlineStr">
        <is>
          <t>% Past Due</t>
        </is>
      </c>
      <c r="N2" s="4" t="n"/>
    </row>
    <row r="3">
      <c r="A3" s="5" t="inlineStr">
        <is>
          <t>Invoice-level aging of open customer balances</t>
        </is>
      </c>
      <c r="I3" s="6">
        <f>G19</f>
        <v/>
      </c>
      <c r="J3" s="7" t="n"/>
      <c r="K3" s="6">
        <f>SUM(J19:M19)</f>
        <v/>
      </c>
      <c r="L3" s="7" t="n"/>
      <c r="M3" s="8">
        <f>IF(I3=0,0,K3/I3)</f>
        <v/>
      </c>
      <c r="N3" s="7" t="n"/>
    </row>
    <row r="4">
      <c r="A4" s="9" t="inlineStr">
        <is>
          <t>As of Date:</t>
        </is>
      </c>
      <c r="B4" s="10" t="n">
        <v>46295</v>
      </c>
      <c r="C4" s="11" t="n"/>
      <c r="D4" s="12" t="inlineStr">
        <is>
          <t>← edit to re-age all invoices</t>
        </is>
      </c>
      <c r="I4" s="7" t="n"/>
      <c r="J4" s="7" t="n"/>
      <c r="K4" s="7" t="n"/>
      <c r="L4" s="7" t="n"/>
      <c r="M4" s="7" t="n"/>
      <c r="N4" s="7" t="n"/>
    </row>
    <row r="5">
      <c r="A5" s="13" t="inlineStr">
        <is>
          <t>INVOICE DETAIL  (yellow cell and columns A–F are inputs; G–N calculate automatically)</t>
        </is>
      </c>
    </row>
    <row r="6" ht="32" customHeight="1">
      <c r="A6" s="14" t="inlineStr">
        <is>
          <t>Customer</t>
        </is>
      </c>
      <c r="B6" s="14" t="inlineStr">
        <is>
          <t>Invoice #</t>
        </is>
      </c>
      <c r="C6" s="14" t="inlineStr">
        <is>
          <t>Invoice Date</t>
        </is>
      </c>
      <c r="D6" s="14" t="inlineStr">
        <is>
          <t>Due Date</t>
        </is>
      </c>
      <c r="E6" s="14" t="inlineStr">
        <is>
          <t>Invoice Amount</t>
        </is>
      </c>
      <c r="F6" s="14" t="inlineStr">
        <is>
          <t>Amount Paid</t>
        </is>
      </c>
      <c r="G6" s="14" t="inlineStr">
        <is>
          <t>Balance Due</t>
        </is>
      </c>
      <c r="H6" s="14" t="inlineStr">
        <is>
          <t>Days Past Due</t>
        </is>
      </c>
      <c r="I6" s="14" t="inlineStr">
        <is>
          <t>Current</t>
        </is>
      </c>
      <c r="J6" s="14" t="inlineStr">
        <is>
          <t>1–30 Days</t>
        </is>
      </c>
      <c r="K6" s="14" t="inlineStr">
        <is>
          <t>31–60 Days</t>
        </is>
      </c>
      <c r="L6" s="14" t="inlineStr">
        <is>
          <t>61–90 Days</t>
        </is>
      </c>
      <c r="M6" s="14" t="inlineStr">
        <is>
          <t>90+ Days</t>
        </is>
      </c>
      <c r="N6" s="14" t="inlineStr">
        <is>
          <t>Status</t>
        </is>
      </c>
    </row>
    <row r="7">
      <c r="A7" s="15" t="inlineStr">
        <is>
          <t>Brightline Retail Ltd.</t>
        </is>
      </c>
      <c r="B7" s="16" t="inlineStr">
        <is>
          <t>INV-1041</t>
        </is>
      </c>
      <c r="C7" s="17" t="n">
        <v>46183</v>
      </c>
      <c r="D7" s="17" t="n">
        <v>46213</v>
      </c>
      <c r="E7" s="18" t="n">
        <v>8450</v>
      </c>
      <c r="F7" s="18" t="n">
        <v>2000</v>
      </c>
      <c r="G7" s="19">
        <f>E7-F7</f>
        <v/>
      </c>
      <c r="H7" s="20">
        <f>IF(OR(D7="",G7&lt;=0),0,MAX(0,$B$4-D7))</f>
        <v/>
      </c>
      <c r="I7" s="18">
        <f>IF(AND(G7&gt;0,H7=0),G7,0)</f>
        <v/>
      </c>
      <c r="J7" s="18">
        <f>IF(AND(H7&gt;=1,H7&lt;=30),G7,0)</f>
        <v/>
      </c>
      <c r="K7" s="18">
        <f>IF(AND(H7&gt;=31,H7&lt;=60),G7,0)</f>
        <v/>
      </c>
      <c r="L7" s="18">
        <f>IF(AND(H7&gt;=61,H7&lt;=90),G7,0)</f>
        <v/>
      </c>
      <c r="M7" s="18">
        <f>IF(H7&gt;90,G7,0)</f>
        <v/>
      </c>
      <c r="N7" s="16">
        <f>IF(G7&lt;=0,"Paid",IF(H7=0,"Current",IF(H7&gt;90,"Critical",IF(H7&gt;60,"High Risk","Overdue"))))</f>
        <v/>
      </c>
    </row>
    <row r="8">
      <c r="A8" s="21" t="inlineStr">
        <is>
          <t>Brightline Retail Ltd.</t>
        </is>
      </c>
      <c r="B8" s="22" t="inlineStr">
        <is>
          <t>INV-1067</t>
        </is>
      </c>
      <c r="C8" s="23" t="n">
        <v>46270</v>
      </c>
      <c r="D8" s="23" t="n">
        <v>46300</v>
      </c>
      <c r="E8" s="24" t="n">
        <v>5200</v>
      </c>
      <c r="F8" s="24" t="n">
        <v>0</v>
      </c>
      <c r="G8" s="25">
        <f>E8-F8</f>
        <v/>
      </c>
      <c r="H8" s="26">
        <f>IF(OR(D8="",G8&lt;=0),0,MAX(0,$B$4-D8))</f>
        <v/>
      </c>
      <c r="I8" s="24">
        <f>IF(AND(G8&gt;0,H8=0),G8,0)</f>
        <v/>
      </c>
      <c r="J8" s="24">
        <f>IF(AND(H8&gt;=1,H8&lt;=30),G8,0)</f>
        <v/>
      </c>
      <c r="K8" s="24">
        <f>IF(AND(H8&gt;=31,H8&lt;=60),G8,0)</f>
        <v/>
      </c>
      <c r="L8" s="24">
        <f>IF(AND(H8&gt;=61,H8&lt;=90),G8,0)</f>
        <v/>
      </c>
      <c r="M8" s="24">
        <f>IF(H8&gt;90,G8,0)</f>
        <v/>
      </c>
      <c r="N8" s="22">
        <f>IF(G8&lt;=0,"Paid",IF(H8=0,"Current",IF(H8&gt;90,"Critical",IF(H8&gt;60,"High Risk","Overdue"))))</f>
        <v/>
      </c>
    </row>
    <row r="9">
      <c r="A9" s="15" t="inlineStr">
        <is>
          <t>Harbor Point Logistics</t>
        </is>
      </c>
      <c r="B9" s="16" t="inlineStr">
        <is>
          <t>INV-1035</t>
        </is>
      </c>
      <c r="C9" s="17" t="n">
        <v>46162</v>
      </c>
      <c r="D9" s="17" t="n">
        <v>46192</v>
      </c>
      <c r="E9" s="18" t="n">
        <v>12750</v>
      </c>
      <c r="F9" s="18" t="n">
        <v>4000</v>
      </c>
      <c r="G9" s="19">
        <f>E9-F9</f>
        <v/>
      </c>
      <c r="H9" s="20">
        <f>IF(OR(D9="",G9&lt;=0),0,MAX(0,$B$4-D9))</f>
        <v/>
      </c>
      <c r="I9" s="18">
        <f>IF(AND(G9&gt;0,H9=0),G9,0)</f>
        <v/>
      </c>
      <c r="J9" s="18">
        <f>IF(AND(H9&gt;=1,H9&lt;=30),G9,0)</f>
        <v/>
      </c>
      <c r="K9" s="18">
        <f>IF(AND(H9&gt;=31,H9&lt;=60),G9,0)</f>
        <v/>
      </c>
      <c r="L9" s="18">
        <f>IF(AND(H9&gt;=61,H9&lt;=90),G9,0)</f>
        <v/>
      </c>
      <c r="M9" s="18">
        <f>IF(H9&gt;90,G9,0)</f>
        <v/>
      </c>
      <c r="N9" s="16">
        <f>IF(G9&lt;=0,"Paid",IF(H9=0,"Current",IF(H9&gt;90,"Critical",IF(H9&gt;60,"High Risk","Overdue"))))</f>
        <v/>
      </c>
    </row>
    <row r="10">
      <c r="A10" s="21" t="inlineStr">
        <is>
          <t>Harbor Point Logistics</t>
        </is>
      </c>
      <c r="B10" s="22" t="inlineStr">
        <is>
          <t>INV-1058</t>
        </is>
      </c>
      <c r="C10" s="23" t="n">
        <v>46235</v>
      </c>
      <c r="D10" s="23" t="n">
        <v>46265</v>
      </c>
      <c r="E10" s="24" t="n">
        <v>6300</v>
      </c>
      <c r="F10" s="24" t="n">
        <v>0</v>
      </c>
      <c r="G10" s="25">
        <f>E10-F10</f>
        <v/>
      </c>
      <c r="H10" s="26">
        <f>IF(OR(D10="",G10&lt;=0),0,MAX(0,$B$4-D10))</f>
        <v/>
      </c>
      <c r="I10" s="24">
        <f>IF(AND(G10&gt;0,H10=0),G10,0)</f>
        <v/>
      </c>
      <c r="J10" s="24">
        <f>IF(AND(H10&gt;=1,H10&lt;=30),G10,0)</f>
        <v/>
      </c>
      <c r="K10" s="24">
        <f>IF(AND(H10&gt;=31,H10&lt;=60),G10,0)</f>
        <v/>
      </c>
      <c r="L10" s="24">
        <f>IF(AND(H10&gt;=61,H10&lt;=90),G10,0)</f>
        <v/>
      </c>
      <c r="M10" s="24">
        <f>IF(H10&gt;90,G10,0)</f>
        <v/>
      </c>
      <c r="N10" s="22">
        <f>IF(G10&lt;=0,"Paid",IF(H10=0,"Current",IF(H10&gt;90,"Critical",IF(H10&gt;60,"High Risk","Overdue"))))</f>
        <v/>
      </c>
    </row>
    <row r="11">
      <c r="A11" s="15" t="inlineStr">
        <is>
          <t>Summit Dental Group</t>
        </is>
      </c>
      <c r="B11" s="16" t="inlineStr">
        <is>
          <t>INV-1049</t>
        </is>
      </c>
      <c r="C11" s="17" t="n">
        <v>46218</v>
      </c>
      <c r="D11" s="17" t="n">
        <v>46248</v>
      </c>
      <c r="E11" s="18" t="n">
        <v>3980</v>
      </c>
      <c r="F11" s="18" t="n">
        <v>0</v>
      </c>
      <c r="G11" s="19">
        <f>E11-F11</f>
        <v/>
      </c>
      <c r="H11" s="20">
        <f>IF(OR(D11="",G11&lt;=0),0,MAX(0,$B$4-D11))</f>
        <v/>
      </c>
      <c r="I11" s="18">
        <f>IF(AND(G11&gt;0,H11=0),G11,0)</f>
        <v/>
      </c>
      <c r="J11" s="18">
        <f>IF(AND(H11&gt;=1,H11&lt;=30),G11,0)</f>
        <v/>
      </c>
      <c r="K11" s="18">
        <f>IF(AND(H11&gt;=31,H11&lt;=60),G11,0)</f>
        <v/>
      </c>
      <c r="L11" s="18">
        <f>IF(AND(H11&gt;=61,H11&lt;=90),G11,0)</f>
        <v/>
      </c>
      <c r="M11" s="18">
        <f>IF(H11&gt;90,G11,0)</f>
        <v/>
      </c>
      <c r="N11" s="16">
        <f>IF(G11&lt;=0,"Paid",IF(H11=0,"Current",IF(H11&gt;90,"Critical",IF(H11&gt;60,"High Risk","Overdue"))))</f>
        <v/>
      </c>
    </row>
    <row r="12">
      <c r="A12" s="21" t="inlineStr">
        <is>
          <t>Summit Dental Group</t>
        </is>
      </c>
      <c r="B12" s="22" t="inlineStr">
        <is>
          <t>INV-1071</t>
        </is>
      </c>
      <c r="C12" s="23" t="n">
        <v>46277</v>
      </c>
      <c r="D12" s="23" t="n">
        <v>46307</v>
      </c>
      <c r="E12" s="24" t="n">
        <v>2640</v>
      </c>
      <c r="F12" s="24" t="n">
        <v>0</v>
      </c>
      <c r="G12" s="25">
        <f>E12-F12</f>
        <v/>
      </c>
      <c r="H12" s="26">
        <f>IF(OR(D12="",G12&lt;=0),0,MAX(0,$B$4-D12))</f>
        <v/>
      </c>
      <c r="I12" s="24">
        <f>IF(AND(G12&gt;0,H12=0),G12,0)</f>
        <v/>
      </c>
      <c r="J12" s="24">
        <f>IF(AND(H12&gt;=1,H12&lt;=30),G12,0)</f>
        <v/>
      </c>
      <c r="K12" s="24">
        <f>IF(AND(H12&gt;=31,H12&lt;=60),G12,0)</f>
        <v/>
      </c>
      <c r="L12" s="24">
        <f>IF(AND(H12&gt;=61,H12&lt;=90),G12,0)</f>
        <v/>
      </c>
      <c r="M12" s="24">
        <f>IF(H12&gt;90,G12,0)</f>
        <v/>
      </c>
      <c r="N12" s="22">
        <f>IF(G12&lt;=0,"Paid",IF(H12=0,"Current",IF(H12&gt;90,"Critical",IF(H12&gt;60,"High Risk","Overdue"))))</f>
        <v/>
      </c>
    </row>
    <row r="13">
      <c r="A13" s="15" t="inlineStr">
        <is>
          <t>Oakridge Construction</t>
        </is>
      </c>
      <c r="B13" s="16" t="inlineStr">
        <is>
          <t>INV-1029</t>
        </is>
      </c>
      <c r="C13" s="17" t="n">
        <v>46140</v>
      </c>
      <c r="D13" s="17" t="n">
        <v>46170</v>
      </c>
      <c r="E13" s="18" t="n">
        <v>15400</v>
      </c>
      <c r="F13" s="18" t="n">
        <v>6500</v>
      </c>
      <c r="G13" s="19">
        <f>E13-F13</f>
        <v/>
      </c>
      <c r="H13" s="20">
        <f>IF(OR(D13="",G13&lt;=0),0,MAX(0,$B$4-D13))</f>
        <v/>
      </c>
      <c r="I13" s="18">
        <f>IF(AND(G13&gt;0,H13=0),G13,0)</f>
        <v/>
      </c>
      <c r="J13" s="18">
        <f>IF(AND(H13&gt;=1,H13&lt;=30),G13,0)</f>
        <v/>
      </c>
      <c r="K13" s="18">
        <f>IF(AND(H13&gt;=31,H13&lt;=60),G13,0)</f>
        <v/>
      </c>
      <c r="L13" s="18">
        <f>IF(AND(H13&gt;=61,H13&lt;=90),G13,0)</f>
        <v/>
      </c>
      <c r="M13" s="18">
        <f>IF(H13&gt;90,G13,0)</f>
        <v/>
      </c>
      <c r="N13" s="16">
        <f>IF(G13&lt;=0,"Paid",IF(H13=0,"Current",IF(H13&gt;90,"Critical",IF(H13&gt;60,"High Risk","Overdue"))))</f>
        <v/>
      </c>
    </row>
    <row r="14">
      <c r="A14" s="21" t="inlineStr">
        <is>
          <t>Oakridge Construction</t>
        </is>
      </c>
      <c r="B14" s="22" t="inlineStr">
        <is>
          <t>INV-1062</t>
        </is>
      </c>
      <c r="C14" s="23" t="n">
        <v>46252</v>
      </c>
      <c r="D14" s="23" t="n">
        <v>46282</v>
      </c>
      <c r="E14" s="24" t="n">
        <v>9875</v>
      </c>
      <c r="F14" s="24" t="n">
        <v>0</v>
      </c>
      <c r="G14" s="25">
        <f>E14-F14</f>
        <v/>
      </c>
      <c r="H14" s="26">
        <f>IF(OR(D14="",G14&lt;=0),0,MAX(0,$B$4-D14))</f>
        <v/>
      </c>
      <c r="I14" s="24">
        <f>IF(AND(G14&gt;0,H14=0),G14,0)</f>
        <v/>
      </c>
      <c r="J14" s="24">
        <f>IF(AND(H14&gt;=1,H14&lt;=30),G14,0)</f>
        <v/>
      </c>
      <c r="K14" s="24">
        <f>IF(AND(H14&gt;=31,H14&lt;=60),G14,0)</f>
        <v/>
      </c>
      <c r="L14" s="24">
        <f>IF(AND(H14&gt;=61,H14&lt;=90),G14,0)</f>
        <v/>
      </c>
      <c r="M14" s="24">
        <f>IF(H14&gt;90,G14,0)</f>
        <v/>
      </c>
      <c r="N14" s="22">
        <f>IF(G14&lt;=0,"Paid",IF(H14=0,"Current",IF(H14&gt;90,"Critical",IF(H14&gt;60,"High Risk","Overdue"))))</f>
        <v/>
      </c>
    </row>
    <row r="15">
      <c r="A15" s="15" t="inlineStr">
        <is>
          <t>Greenleaf Café Co.</t>
        </is>
      </c>
      <c r="B15" s="16" t="inlineStr">
        <is>
          <t>INV-1053</t>
        </is>
      </c>
      <c r="C15" s="17" t="n">
        <v>46228</v>
      </c>
      <c r="D15" s="17" t="n">
        <v>46258</v>
      </c>
      <c r="E15" s="18" t="n">
        <v>1860</v>
      </c>
      <c r="F15" s="18" t="n">
        <v>500</v>
      </c>
      <c r="G15" s="19">
        <f>E15-F15</f>
        <v/>
      </c>
      <c r="H15" s="20">
        <f>IF(OR(D15="",G15&lt;=0),0,MAX(0,$B$4-D15))</f>
        <v/>
      </c>
      <c r="I15" s="18">
        <f>IF(AND(G15&gt;0,H15=0),G15,0)</f>
        <v/>
      </c>
      <c r="J15" s="18">
        <f>IF(AND(H15&gt;=1,H15&lt;=30),G15,0)</f>
        <v/>
      </c>
      <c r="K15" s="18">
        <f>IF(AND(H15&gt;=31,H15&lt;=60),G15,0)</f>
        <v/>
      </c>
      <c r="L15" s="18">
        <f>IF(AND(H15&gt;=61,H15&lt;=90),G15,0)</f>
        <v/>
      </c>
      <c r="M15" s="18">
        <f>IF(H15&gt;90,G15,0)</f>
        <v/>
      </c>
      <c r="N15" s="16">
        <f>IF(G15&lt;=0,"Paid",IF(H15=0,"Current",IF(H15&gt;90,"Critical",IF(H15&gt;60,"High Risk","Overdue"))))</f>
        <v/>
      </c>
    </row>
    <row r="16">
      <c r="A16" s="21" t="inlineStr">
        <is>
          <t>Greenleaf Café Co.</t>
        </is>
      </c>
      <c r="B16" s="22" t="inlineStr">
        <is>
          <t>INV-1074</t>
        </is>
      </c>
      <c r="C16" s="23" t="n">
        <v>46285</v>
      </c>
      <c r="D16" s="23" t="n">
        <v>46315</v>
      </c>
      <c r="E16" s="24" t="n">
        <v>2310</v>
      </c>
      <c r="F16" s="24" t="n">
        <v>0</v>
      </c>
      <c r="G16" s="25">
        <f>E16-F16</f>
        <v/>
      </c>
      <c r="H16" s="26">
        <f>IF(OR(D16="",G16&lt;=0),0,MAX(0,$B$4-D16))</f>
        <v/>
      </c>
      <c r="I16" s="24">
        <f>IF(AND(G16&gt;0,H16=0),G16,0)</f>
        <v/>
      </c>
      <c r="J16" s="24">
        <f>IF(AND(H16&gt;=1,H16&lt;=30),G16,0)</f>
        <v/>
      </c>
      <c r="K16" s="24">
        <f>IF(AND(H16&gt;=31,H16&lt;=60),G16,0)</f>
        <v/>
      </c>
      <c r="L16" s="24">
        <f>IF(AND(H16&gt;=61,H16&lt;=90),G16,0)</f>
        <v/>
      </c>
      <c r="M16" s="24">
        <f>IF(H16&gt;90,G16,0)</f>
        <v/>
      </c>
      <c r="N16" s="22">
        <f>IF(G16&lt;=0,"Paid",IF(H16=0,"Current",IF(H16&gt;90,"Critical",IF(H16&gt;60,"High Risk","Overdue"))))</f>
        <v/>
      </c>
    </row>
    <row r="17">
      <c r="A17" s="15" t="inlineStr">
        <is>
          <t>Vertex Media Partners</t>
        </is>
      </c>
      <c r="B17" s="16" t="inlineStr">
        <is>
          <t>INV-1045</t>
        </is>
      </c>
      <c r="C17" s="17" t="n">
        <v>46204</v>
      </c>
      <c r="D17" s="17" t="n">
        <v>46234</v>
      </c>
      <c r="E17" s="18" t="n">
        <v>7125</v>
      </c>
      <c r="F17" s="18" t="n">
        <v>0</v>
      </c>
      <c r="G17" s="19">
        <f>E17-F17</f>
        <v/>
      </c>
      <c r="H17" s="20">
        <f>IF(OR(D17="",G17&lt;=0),0,MAX(0,$B$4-D17))</f>
        <v/>
      </c>
      <c r="I17" s="18">
        <f>IF(AND(G17&gt;0,H17=0),G17,0)</f>
        <v/>
      </c>
      <c r="J17" s="18">
        <f>IF(AND(H17&gt;=1,H17&lt;=30),G17,0)</f>
        <v/>
      </c>
      <c r="K17" s="18">
        <f>IF(AND(H17&gt;=31,H17&lt;=60),G17,0)</f>
        <v/>
      </c>
      <c r="L17" s="18">
        <f>IF(AND(H17&gt;=61,H17&lt;=90),G17,0)</f>
        <v/>
      </c>
      <c r="M17" s="18">
        <f>IF(H17&gt;90,G17,0)</f>
        <v/>
      </c>
      <c r="N17" s="16">
        <f>IF(G17&lt;=0,"Paid",IF(H17=0,"Current",IF(H17&gt;90,"Critical",IF(H17&gt;60,"High Risk","Overdue"))))</f>
        <v/>
      </c>
    </row>
    <row r="18">
      <c r="A18" s="21" t="inlineStr">
        <is>
          <t>Vertex Media Partners</t>
        </is>
      </c>
      <c r="B18" s="22" t="inlineStr">
        <is>
          <t>INV-1069</t>
        </is>
      </c>
      <c r="C18" s="23" t="n">
        <v>46273</v>
      </c>
      <c r="D18" s="23" t="n">
        <v>46288</v>
      </c>
      <c r="E18" s="24" t="n">
        <v>4500</v>
      </c>
      <c r="F18" s="24" t="n">
        <v>1500</v>
      </c>
      <c r="G18" s="25">
        <f>E18-F18</f>
        <v/>
      </c>
      <c r="H18" s="26">
        <f>IF(OR(D18="",G18&lt;=0),0,MAX(0,$B$4-D18))</f>
        <v/>
      </c>
      <c r="I18" s="24">
        <f>IF(AND(G18&gt;0,H18=0),G18,0)</f>
        <v/>
      </c>
      <c r="J18" s="24">
        <f>IF(AND(H18&gt;=1,H18&lt;=30),G18,0)</f>
        <v/>
      </c>
      <c r="K18" s="24">
        <f>IF(AND(H18&gt;=31,H18&lt;=60),G18,0)</f>
        <v/>
      </c>
      <c r="L18" s="24">
        <f>IF(AND(H18&gt;=61,H18&lt;=90),G18,0)</f>
        <v/>
      </c>
      <c r="M18" s="24">
        <f>IF(H18&gt;90,G18,0)</f>
        <v/>
      </c>
      <c r="N18" s="22">
        <f>IF(G18&lt;=0,"Paid",IF(H18=0,"Current",IF(H18&gt;90,"Critical",IF(H18&gt;60,"High Risk","Overdue"))))</f>
        <v/>
      </c>
    </row>
    <row r="19">
      <c r="A19" s="27" t="inlineStr">
        <is>
          <t>TOTAL</t>
        </is>
      </c>
      <c r="B19" s="28">
        <f>COUNTIF(G7:G18,"&gt;0")&amp;" open"</f>
        <v/>
      </c>
      <c r="C19" s="27" t="n"/>
      <c r="D19" s="27" t="n"/>
      <c r="E19" s="29">
        <f>SUM(E7:E18)</f>
        <v/>
      </c>
      <c r="F19" s="29">
        <f>SUM(F7:F18)</f>
        <v/>
      </c>
      <c r="G19" s="29">
        <f>SUM(G7:G18)</f>
        <v/>
      </c>
      <c r="H19" s="29" t="n"/>
      <c r="I19" s="29">
        <f>SUM(I7:I18)</f>
        <v/>
      </c>
      <c r="J19" s="29">
        <f>SUM(J7:J18)</f>
        <v/>
      </c>
      <c r="K19" s="29">
        <f>SUM(K7:K18)</f>
        <v/>
      </c>
      <c r="L19" s="29">
        <f>SUM(L7:L18)</f>
        <v/>
      </c>
      <c r="M19" s="29">
        <f>SUM(M7:M18)</f>
        <v/>
      </c>
      <c r="N19" s="29" t="n"/>
    </row>
    <row r="20">
      <c r="A20" s="30" t="inlineStr">
        <is>
          <t>% of Total Balance</t>
        </is>
      </c>
      <c r="B20" s="30" t="n"/>
      <c r="C20" s="30" t="n"/>
      <c r="D20" s="30" t="n"/>
      <c r="E20" s="30" t="n"/>
      <c r="F20" s="30" t="n"/>
      <c r="G20" s="31">
        <f>IF($G$19=0,0,SUM(I19:M19)/$G$19)</f>
        <v/>
      </c>
      <c r="H20" s="31" t="n"/>
      <c r="I20" s="31">
        <f>IF($G$19=0,0,I19/$G$19)</f>
        <v/>
      </c>
      <c r="J20" s="31">
        <f>IF($G$19=0,0,J19/$G$19)</f>
        <v/>
      </c>
      <c r="K20" s="31">
        <f>IF($G$19=0,0,K19/$G$19)</f>
        <v/>
      </c>
      <c r="L20" s="31">
        <f>IF($G$19=0,0,L19/$G$19)</f>
        <v/>
      </c>
      <c r="M20" s="31">
        <f>IF($G$19=0,0,M19/$G$19)</f>
        <v/>
      </c>
      <c r="N20" s="31" t="n"/>
    </row>
    <row r="22">
      <c r="A22" s="12" t="inlineStr">
        <is>
          <t>How to use: enter or paste one row per open invoice in columns A–F. Insert new rows above the TOTAL row so formulas and summaries expand automatically.</t>
        </is>
      </c>
    </row>
    <row r="23">
      <c r="A23" s="12" t="inlineStr">
        <is>
          <t>Days Past Due = As of Date − Due Date (0 if not yet due or fully paid). Each balance lands in exactly one bucket, so the bucket totals always equal Total Balance Due.</t>
        </is>
      </c>
    </row>
    <row r="24">
      <c r="A24" s="12" t="inlineStr">
        <is>
          <t>Customer names must match exactly for the Customer Summary sheet (SUMIFS) to pick them up.</t>
        </is>
      </c>
    </row>
  </sheetData>
  <mergeCells count="7">
    <mergeCell ref="K3:L4"/>
    <mergeCell ref="I3:J4"/>
    <mergeCell ref="M2:N2"/>
    <mergeCell ref="M3:N4"/>
    <mergeCell ref="K2:L2"/>
    <mergeCell ref="I2:J2"/>
    <mergeCell ref="B4:C4"/>
  </mergeCells>
  <conditionalFormatting sqref="H7:H18">
    <cfRule type="cellIs" priority="1" operator="greaterThan" dxfId="0">
      <formula>90</formula>
    </cfRule>
    <cfRule type="cellIs" priority="2" operator="between" dxfId="1">
      <formula>61</formula>
      <formula>90</formula>
    </cfRule>
    <cfRule type="cellIs" priority="3" operator="between" dxfId="2">
      <formula>1</formula>
      <formula>60</formula>
    </cfRule>
  </conditionalFormatting>
  <conditionalFormatting sqref="N7:N18">
    <cfRule type="expression" priority="4" dxfId="0">
      <formula>$N7="Critical"</formula>
    </cfRule>
    <cfRule type="expression" priority="5" dxfId="3">
      <formula>$N7="High Risk"</formula>
    </cfRule>
    <cfRule type="expression" priority="6" dxfId="4">
      <formula>$N7="Overdue"</formula>
    </cfRule>
    <cfRule type="expression" priority="7" dxfId="5">
      <formula>$N7="Current"</formula>
    </cfRule>
    <cfRule type="expression" priority="8" dxfId="5">
      <formula>$N7="Paid"</formula>
    </cfRule>
  </conditionalFormatting>
  <conditionalFormatting sqref="M7:M18">
    <cfRule type="cellIs" priority="9" operator="greaterThan" dxfId="6">
      <formula>0</formula>
    </cfRule>
  </conditionalFormatting>
  <dataValidations count="1">
    <dataValidation sqref="E7:F18" showDropDown="0" showInputMessage="0" showErrorMessage="1" allowBlank="0" error="Enter a positive amount" type="decimal" operator="greaterThanOrEqual">
      <formula1>0</formula1>
    </dataValidation>
  </dataValidations>
  <printOptions horizontalCentered="1"/>
  <pageMargins left="0.4" right="0.4" top="0.5" bottom="0.5" header="0.5" footer="0.5"/>
  <pageSetup orientation="landscape" fitToHeight="0" fitToWidth="1"/>
  <headerFooter>
    <oddHeader/>
    <oddFooter>&amp;CPage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5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  <col width="13" customWidth="1" min="10" max="10"/>
  </cols>
  <sheetData>
    <row r="1" ht="30" customHeight="1">
      <c r="A1" s="1" t="inlineStr">
        <is>
          <t>Customer Aging Summary</t>
        </is>
      </c>
    </row>
    <row r="2">
      <c r="A2" s="2">
        <f>'AR Aging'!A2</f>
        <v/>
      </c>
    </row>
    <row r="3">
      <c r="A3" s="32" t="inlineStr">
        <is>
          <t>As of Date:</t>
        </is>
      </c>
      <c r="B3" s="33">
        <f>'AR Aging'!B4</f>
        <v/>
      </c>
      <c r="C3" s="12" t="inlineStr">
        <is>
          <t>(linked to the As of Date on the AR Aging sheet)</t>
        </is>
      </c>
    </row>
    <row r="5" ht="32" customHeight="1">
      <c r="A5" s="14" t="inlineStr">
        <is>
          <t>Customer</t>
        </is>
      </c>
      <c r="B5" s="14" t="inlineStr">
        <is>
          <t>Open Invoices</t>
        </is>
      </c>
      <c r="C5" s="14" t="inlineStr">
        <is>
          <t>Total Balance</t>
        </is>
      </c>
      <c r="D5" s="14" t="inlineStr">
        <is>
          <t>Current</t>
        </is>
      </c>
      <c r="E5" s="14" t="inlineStr">
        <is>
          <t>1–30 Days</t>
        </is>
      </c>
      <c r="F5" s="14" t="inlineStr">
        <is>
          <t>31–60 Days</t>
        </is>
      </c>
      <c r="G5" s="14" t="inlineStr">
        <is>
          <t>61–90 Days</t>
        </is>
      </c>
      <c r="H5" s="14" t="inlineStr">
        <is>
          <t>90+ Days</t>
        </is>
      </c>
      <c r="I5" s="14" t="inlineStr">
        <is>
          <t>% of Total AR</t>
        </is>
      </c>
      <c r="J5" s="14" t="inlineStr">
        <is>
          <t>Oldest Days Past Due</t>
        </is>
      </c>
    </row>
    <row r="6">
      <c r="A6" s="15" t="inlineStr">
        <is>
          <t>Brightline Retail Ltd.</t>
        </is>
      </c>
      <c r="B6" s="20">
        <f>COUNTIFS('AR Aging'!$A$7:$A$18,$A6,'AR Aging'!$G$7:$G$18,"&gt;0")</f>
        <v/>
      </c>
      <c r="C6" s="19">
        <f>SUMIFS('AR Aging'!$G$7:$G$18,'AR Aging'!$A$7:$A$18,$A6)</f>
        <v/>
      </c>
      <c r="D6" s="18">
        <f>SUMIFS('AR Aging'!$I$7:$I$18,'AR Aging'!$A$7:$A$18,$A6)</f>
        <v/>
      </c>
      <c r="E6" s="18">
        <f>SUMIFS('AR Aging'!$J$7:$J$18,'AR Aging'!$A$7:$A$18,$A6)</f>
        <v/>
      </c>
      <c r="F6" s="18">
        <f>SUMIFS('AR Aging'!$K$7:$K$18,'AR Aging'!$A$7:$A$18,$A6)</f>
        <v/>
      </c>
      <c r="G6" s="18">
        <f>SUMIFS('AR Aging'!$L$7:$L$18,'AR Aging'!$A$7:$A$18,$A6)</f>
        <v/>
      </c>
      <c r="H6" s="18">
        <f>SUMIFS('AR Aging'!$M$7:$M$18,'AR Aging'!$A$7:$A$18,$A6)</f>
        <v/>
      </c>
      <c r="I6" s="34">
        <f>IF($C$12=0,0,C6/$C$12)</f>
        <v/>
      </c>
      <c r="J6" s="20">
        <f>SUMPRODUCT(MAX(('AR Aging'!$A$7:$A$18=$A6)*'AR Aging'!$H$7:$H$18))</f>
        <v/>
      </c>
    </row>
    <row r="7">
      <c r="A7" s="21" t="inlineStr">
        <is>
          <t>Harbor Point Logistics</t>
        </is>
      </c>
      <c r="B7" s="26">
        <f>COUNTIFS('AR Aging'!$A$7:$A$18,$A7,'AR Aging'!$G$7:$G$18,"&gt;0")</f>
        <v/>
      </c>
      <c r="C7" s="25">
        <f>SUMIFS('AR Aging'!$G$7:$G$18,'AR Aging'!$A$7:$A$18,$A7)</f>
        <v/>
      </c>
      <c r="D7" s="24">
        <f>SUMIFS('AR Aging'!$I$7:$I$18,'AR Aging'!$A$7:$A$18,$A7)</f>
        <v/>
      </c>
      <c r="E7" s="24">
        <f>SUMIFS('AR Aging'!$J$7:$J$18,'AR Aging'!$A$7:$A$18,$A7)</f>
        <v/>
      </c>
      <c r="F7" s="24">
        <f>SUMIFS('AR Aging'!$K$7:$K$18,'AR Aging'!$A$7:$A$18,$A7)</f>
        <v/>
      </c>
      <c r="G7" s="24">
        <f>SUMIFS('AR Aging'!$L$7:$L$18,'AR Aging'!$A$7:$A$18,$A7)</f>
        <v/>
      </c>
      <c r="H7" s="24">
        <f>SUMIFS('AR Aging'!$M$7:$M$18,'AR Aging'!$A$7:$A$18,$A7)</f>
        <v/>
      </c>
      <c r="I7" s="35">
        <f>IF($C$12=0,0,C7/$C$12)</f>
        <v/>
      </c>
      <c r="J7" s="26">
        <f>SUMPRODUCT(MAX(('AR Aging'!$A$7:$A$18=$A7)*'AR Aging'!$H$7:$H$18))</f>
        <v/>
      </c>
    </row>
    <row r="8">
      <c r="A8" s="15" t="inlineStr">
        <is>
          <t>Summit Dental Group</t>
        </is>
      </c>
      <c r="B8" s="20">
        <f>COUNTIFS('AR Aging'!$A$7:$A$18,$A8,'AR Aging'!$G$7:$G$18,"&gt;0")</f>
        <v/>
      </c>
      <c r="C8" s="19">
        <f>SUMIFS('AR Aging'!$G$7:$G$18,'AR Aging'!$A$7:$A$18,$A8)</f>
        <v/>
      </c>
      <c r="D8" s="18">
        <f>SUMIFS('AR Aging'!$I$7:$I$18,'AR Aging'!$A$7:$A$18,$A8)</f>
        <v/>
      </c>
      <c r="E8" s="18">
        <f>SUMIFS('AR Aging'!$J$7:$J$18,'AR Aging'!$A$7:$A$18,$A8)</f>
        <v/>
      </c>
      <c r="F8" s="18">
        <f>SUMIFS('AR Aging'!$K$7:$K$18,'AR Aging'!$A$7:$A$18,$A8)</f>
        <v/>
      </c>
      <c r="G8" s="18">
        <f>SUMIFS('AR Aging'!$L$7:$L$18,'AR Aging'!$A$7:$A$18,$A8)</f>
        <v/>
      </c>
      <c r="H8" s="18">
        <f>SUMIFS('AR Aging'!$M$7:$M$18,'AR Aging'!$A$7:$A$18,$A8)</f>
        <v/>
      </c>
      <c r="I8" s="34">
        <f>IF($C$12=0,0,C8/$C$12)</f>
        <v/>
      </c>
      <c r="J8" s="20">
        <f>SUMPRODUCT(MAX(('AR Aging'!$A$7:$A$18=$A8)*'AR Aging'!$H$7:$H$18))</f>
        <v/>
      </c>
    </row>
    <row r="9">
      <c r="A9" s="21" t="inlineStr">
        <is>
          <t>Oakridge Construction</t>
        </is>
      </c>
      <c r="B9" s="26">
        <f>COUNTIFS('AR Aging'!$A$7:$A$18,$A9,'AR Aging'!$G$7:$G$18,"&gt;0")</f>
        <v/>
      </c>
      <c r="C9" s="25">
        <f>SUMIFS('AR Aging'!$G$7:$G$18,'AR Aging'!$A$7:$A$18,$A9)</f>
        <v/>
      </c>
      <c r="D9" s="24">
        <f>SUMIFS('AR Aging'!$I$7:$I$18,'AR Aging'!$A$7:$A$18,$A9)</f>
        <v/>
      </c>
      <c r="E9" s="24">
        <f>SUMIFS('AR Aging'!$J$7:$J$18,'AR Aging'!$A$7:$A$18,$A9)</f>
        <v/>
      </c>
      <c r="F9" s="24">
        <f>SUMIFS('AR Aging'!$K$7:$K$18,'AR Aging'!$A$7:$A$18,$A9)</f>
        <v/>
      </c>
      <c r="G9" s="24">
        <f>SUMIFS('AR Aging'!$L$7:$L$18,'AR Aging'!$A$7:$A$18,$A9)</f>
        <v/>
      </c>
      <c r="H9" s="24">
        <f>SUMIFS('AR Aging'!$M$7:$M$18,'AR Aging'!$A$7:$A$18,$A9)</f>
        <v/>
      </c>
      <c r="I9" s="35">
        <f>IF($C$12=0,0,C9/$C$12)</f>
        <v/>
      </c>
      <c r="J9" s="26">
        <f>SUMPRODUCT(MAX(('AR Aging'!$A$7:$A$18=$A9)*'AR Aging'!$H$7:$H$18))</f>
        <v/>
      </c>
    </row>
    <row r="10">
      <c r="A10" s="15" t="inlineStr">
        <is>
          <t>Greenleaf Café Co.</t>
        </is>
      </c>
      <c r="B10" s="20">
        <f>COUNTIFS('AR Aging'!$A$7:$A$18,$A10,'AR Aging'!$G$7:$G$18,"&gt;0")</f>
        <v/>
      </c>
      <c r="C10" s="19">
        <f>SUMIFS('AR Aging'!$G$7:$G$18,'AR Aging'!$A$7:$A$18,$A10)</f>
        <v/>
      </c>
      <c r="D10" s="18">
        <f>SUMIFS('AR Aging'!$I$7:$I$18,'AR Aging'!$A$7:$A$18,$A10)</f>
        <v/>
      </c>
      <c r="E10" s="18">
        <f>SUMIFS('AR Aging'!$J$7:$J$18,'AR Aging'!$A$7:$A$18,$A10)</f>
        <v/>
      </c>
      <c r="F10" s="18">
        <f>SUMIFS('AR Aging'!$K$7:$K$18,'AR Aging'!$A$7:$A$18,$A10)</f>
        <v/>
      </c>
      <c r="G10" s="18">
        <f>SUMIFS('AR Aging'!$L$7:$L$18,'AR Aging'!$A$7:$A$18,$A10)</f>
        <v/>
      </c>
      <c r="H10" s="18">
        <f>SUMIFS('AR Aging'!$M$7:$M$18,'AR Aging'!$A$7:$A$18,$A10)</f>
        <v/>
      </c>
      <c r="I10" s="34">
        <f>IF($C$12=0,0,C10/$C$12)</f>
        <v/>
      </c>
      <c r="J10" s="20">
        <f>SUMPRODUCT(MAX(('AR Aging'!$A$7:$A$18=$A10)*'AR Aging'!$H$7:$H$18))</f>
        <v/>
      </c>
    </row>
    <row r="11">
      <c r="A11" s="21" t="inlineStr">
        <is>
          <t>Vertex Media Partners</t>
        </is>
      </c>
      <c r="B11" s="26">
        <f>COUNTIFS('AR Aging'!$A$7:$A$18,$A11,'AR Aging'!$G$7:$G$18,"&gt;0")</f>
        <v/>
      </c>
      <c r="C11" s="25">
        <f>SUMIFS('AR Aging'!$G$7:$G$18,'AR Aging'!$A$7:$A$18,$A11)</f>
        <v/>
      </c>
      <c r="D11" s="24">
        <f>SUMIFS('AR Aging'!$I$7:$I$18,'AR Aging'!$A$7:$A$18,$A11)</f>
        <v/>
      </c>
      <c r="E11" s="24">
        <f>SUMIFS('AR Aging'!$J$7:$J$18,'AR Aging'!$A$7:$A$18,$A11)</f>
        <v/>
      </c>
      <c r="F11" s="24">
        <f>SUMIFS('AR Aging'!$K$7:$K$18,'AR Aging'!$A$7:$A$18,$A11)</f>
        <v/>
      </c>
      <c r="G11" s="24">
        <f>SUMIFS('AR Aging'!$L$7:$L$18,'AR Aging'!$A$7:$A$18,$A11)</f>
        <v/>
      </c>
      <c r="H11" s="24">
        <f>SUMIFS('AR Aging'!$M$7:$M$18,'AR Aging'!$A$7:$A$18,$A11)</f>
        <v/>
      </c>
      <c r="I11" s="35">
        <f>IF($C$12=0,0,C11/$C$12)</f>
        <v/>
      </c>
      <c r="J11" s="26">
        <f>SUMPRODUCT(MAX(('AR Aging'!$A$7:$A$18=$A11)*'AR Aging'!$H$7:$H$18))</f>
        <v/>
      </c>
    </row>
    <row r="12">
      <c r="A12" s="27" t="inlineStr">
        <is>
          <t>TOTAL</t>
        </is>
      </c>
      <c r="B12" s="28">
        <f>SUM(B6:B11)</f>
        <v/>
      </c>
      <c r="C12" s="29">
        <f>SUM(C6:C11)</f>
        <v/>
      </c>
      <c r="D12" s="29">
        <f>SUM(D6:D11)</f>
        <v/>
      </c>
      <c r="E12" s="29">
        <f>SUM(E6:E11)</f>
        <v/>
      </c>
      <c r="F12" s="29">
        <f>SUM(F6:F11)</f>
        <v/>
      </c>
      <c r="G12" s="29">
        <f>SUM(G6:G11)</f>
        <v/>
      </c>
      <c r="H12" s="29">
        <f>SUM(H6:H11)</f>
        <v/>
      </c>
      <c r="I12" s="36">
        <f>SUM(I6:I11)</f>
        <v/>
      </c>
      <c r="J12" s="28">
        <f>MAX(J6:J11)</f>
        <v/>
      </c>
    </row>
    <row r="13">
      <c r="A13" s="30" t="inlineStr">
        <is>
          <t>% of Total AR</t>
        </is>
      </c>
      <c r="B13" s="30" t="n"/>
      <c r="C13" s="37">
        <f>IF($C$12=0,0,C12/$C$12)</f>
        <v/>
      </c>
      <c r="D13" s="37">
        <f>IF($C$12=0,0,D12/$C$12)</f>
        <v/>
      </c>
      <c r="E13" s="37">
        <f>IF($C$12=0,0,E12/$C$12)</f>
        <v/>
      </c>
      <c r="F13" s="37">
        <f>IF($C$12=0,0,F12/$C$12)</f>
        <v/>
      </c>
      <c r="G13" s="37">
        <f>IF($C$12=0,0,G12/$C$12)</f>
        <v/>
      </c>
      <c r="H13" s="37">
        <f>IF($C$12=0,0,H12/$C$12)</f>
        <v/>
      </c>
      <c r="I13" s="30" t="n"/>
      <c r="J13" s="30" t="n"/>
    </row>
    <row r="15">
      <c r="A15" s="38" t="inlineStr">
        <is>
          <t>Aging Bucket Summary</t>
        </is>
      </c>
    </row>
    <row r="16">
      <c r="A16" s="39" t="inlineStr">
        <is>
          <t>Aging Bucket</t>
        </is>
      </c>
      <c r="B16" s="39" t="inlineStr">
        <is>
          <t>Invoices</t>
        </is>
      </c>
      <c r="C16" s="39" t="inlineStr">
        <is>
          <t>Amount</t>
        </is>
      </c>
      <c r="D16" s="39" t="inlineStr">
        <is>
          <t>% of Total</t>
        </is>
      </c>
    </row>
    <row r="17">
      <c r="A17" s="40" t="inlineStr">
        <is>
          <t>Current</t>
        </is>
      </c>
      <c r="B17" s="16">
        <f>COUNTIF('AR Aging'!$I$7:$I$18,"&gt;0")</f>
        <v/>
      </c>
      <c r="C17" s="18">
        <f>SUM('AR Aging'!$I$7:$I$18)</f>
        <v/>
      </c>
      <c r="D17" s="34">
        <f>IF($C$22=0,0,C17/$C$22)</f>
        <v/>
      </c>
    </row>
    <row r="18">
      <c r="A18" s="41" t="inlineStr">
        <is>
          <t>1–30 Days</t>
        </is>
      </c>
      <c r="B18" s="22">
        <f>COUNTIF('AR Aging'!$J$7:$J$18,"&gt;0")</f>
        <v/>
      </c>
      <c r="C18" s="24">
        <f>SUM('AR Aging'!$J$7:$J$18)</f>
        <v/>
      </c>
      <c r="D18" s="35">
        <f>IF($C$22=0,0,C18/$C$22)</f>
        <v/>
      </c>
    </row>
    <row r="19">
      <c r="A19" s="40" t="inlineStr">
        <is>
          <t>31–60 Days</t>
        </is>
      </c>
      <c r="B19" s="16">
        <f>COUNTIF('AR Aging'!$K$7:$K$18,"&gt;0")</f>
        <v/>
      </c>
      <c r="C19" s="18">
        <f>SUM('AR Aging'!$K$7:$K$18)</f>
        <v/>
      </c>
      <c r="D19" s="34">
        <f>IF($C$22=0,0,C19/$C$22)</f>
        <v/>
      </c>
    </row>
    <row r="20">
      <c r="A20" s="41" t="inlineStr">
        <is>
          <t>61–90 Days</t>
        </is>
      </c>
      <c r="B20" s="22">
        <f>COUNTIF('AR Aging'!$L$7:$L$18,"&gt;0")</f>
        <v/>
      </c>
      <c r="C20" s="24">
        <f>SUM('AR Aging'!$L$7:$L$18)</f>
        <v/>
      </c>
      <c r="D20" s="35">
        <f>IF($C$22=0,0,C20/$C$22)</f>
        <v/>
      </c>
    </row>
    <row r="21">
      <c r="A21" s="40" t="inlineStr">
        <is>
          <t>90+ Days</t>
        </is>
      </c>
      <c r="B21" s="16">
        <f>COUNTIF('AR Aging'!$M$7:$M$18,"&gt;0")</f>
        <v/>
      </c>
      <c r="C21" s="18">
        <f>SUM('AR Aging'!$M$7:$M$18)</f>
        <v/>
      </c>
      <c r="D21" s="34">
        <f>IF($C$22=0,0,C21/$C$22)</f>
        <v/>
      </c>
    </row>
    <row r="22">
      <c r="A22" s="27" t="inlineStr">
        <is>
          <t>Total</t>
        </is>
      </c>
      <c r="B22" s="28">
        <f>SUM(B17:B21)</f>
        <v/>
      </c>
      <c r="C22" s="29">
        <f>SUM(C17:C21)</f>
        <v/>
      </c>
      <c r="D22" s="36">
        <f>SUM(D17:D21)</f>
        <v/>
      </c>
    </row>
    <row r="23">
      <c r="A23" s="12" t="inlineStr">
        <is>
          <t>Check: bucket total equals AR Aging balance</t>
        </is>
      </c>
      <c r="C23" s="42">
        <f>IF(ROUND(C22-'AR Aging'!G19,2)=0,"✔ Balanced","✖ Check data")</f>
        <v/>
      </c>
    </row>
  </sheetData>
  <conditionalFormatting sqref="C6:C11">
    <cfRule type="dataBar" priority="1">
      <dataBar>
        <cfvo type="num" val="0"/>
        <cfvo type="max"/>
        <color rgb="005B9BD5"/>
      </dataBar>
    </cfRule>
  </conditionalFormatting>
  <conditionalFormatting sqref="H6:H11">
    <cfRule type="cellIs" priority="2" operator="greaterThan" dxfId="0">
      <formula>0</formula>
    </cfRule>
  </conditionalFormatting>
  <conditionalFormatting sqref="J6:J11">
    <cfRule type="cellIs" priority="3" operator="greaterThan" dxfId="6">
      <formula>90</formula>
    </cfRule>
  </conditionalFormatting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2026-10-16T10:15:44Z</dcterms:created>
  <dcterms:modified xmlns:dcterms="http://purl.org/dc/terms/" xmlns:xsi="http://www.w3.org/2001/XMLSchema-instance" xsi:type="dcterms:W3CDTF">2026-10-16T10:15:44Z</dcterms:modified>
</cp:coreProperties>
</file>